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Oggi" sheetId="2" state="visible" r:id="rId2"/>
    <sheet xmlns:r="http://schemas.openxmlformats.org/officeDocument/2006/relationships" name="Lead_Tracker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Liste" sheetId="5" state="hidden" r:id="rId5"/>
    <sheet xmlns:r="http://schemas.openxmlformats.org/officeDocument/2006/relationships" name="Performance" sheetId="6" state="visible" r:id="rId6"/>
  </sheets>
  <definedNames>
    <definedName name="_xlnm._FilterDatabase" localSheetId="2" hidden="1">'Lead_Tracker'!$A$1:$AP$1000</definedName>
  </definedNames>
  <calcPr calcId="124519" calcMode="auto" fullCalcOnLoad="1" forceFullCalc="1"/>
</workbook>
</file>

<file path=xl/styles.xml><?xml version="1.0" encoding="utf-8"?>
<styleSheet xmlns="http://schemas.openxmlformats.org/spreadsheetml/2006/main">
  <numFmts count="5">
    <numFmt numFmtId="164" formatCode="dd/mm/yyyy"/>
    <numFmt numFmtId="165" formatCode="#,##0.00 €;[Red](#,##0.00 €);-"/>
    <numFmt numFmtId="166" formatCode="0.0%"/>
    <numFmt numFmtId="167" formatCode="0.0"/>
    <numFmt numFmtId="168" formatCode="0.0000"/>
  </numFmts>
  <fonts count="15">
    <font>
      <name val="Calibri"/>
      <family val="2"/>
      <color theme="1"/>
      <sz val="11"/>
      <scheme val="minor"/>
    </font>
    <font>
      <b val="1"/>
      <color rgb="00FFFFFF"/>
    </font>
    <font>
      <color rgb="00008000"/>
    </font>
    <font>
      <b val="1"/>
      <color rgb="00FFFFFF"/>
      <sz val="16"/>
    </font>
    <font>
      <b val="1"/>
      <color rgb="007E22CE"/>
    </font>
    <font>
      <color rgb="00000000"/>
    </font>
    <font>
      <b val="1"/>
    </font>
    <font>
      <color rgb="000000FF"/>
    </font>
    <font>
      <b val="1"/>
      <color rgb="00000000"/>
    </font>
    <font>
      <b val="1"/>
      <color rgb="00FFFFFF"/>
      <sz val="12"/>
    </font>
    <font>
      <b val="1"/>
      <color rgb="00B45309"/>
    </font>
    <font>
      <b val="1"/>
      <color rgb="000000FF"/>
    </font>
    <font>
      <b val="1"/>
      <color rgb="0012100B"/>
    </font>
    <font>
      <color rgb="0012100B"/>
    </font>
    <font>
      <b val="1"/>
      <color rgb="0012100B"/>
      <sz val="14"/>
    </font>
  </fonts>
  <fills count="1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CFDF5"/>
      </patternFill>
    </fill>
    <fill>
      <patternFill patternType="solid">
        <fgColor rgb="000F766E"/>
      </patternFill>
    </fill>
    <fill>
      <patternFill patternType="solid">
        <fgColor rgb="00F3E8FF"/>
      </patternFill>
    </fill>
    <fill>
      <patternFill patternType="solid">
        <fgColor rgb="00FFFBEA"/>
      </patternFill>
    </fill>
    <fill>
      <patternFill patternType="solid">
        <fgColor rgb="00F3F4F6"/>
      </patternFill>
    </fill>
    <fill>
      <patternFill patternType="solid">
        <fgColor rgb="00EAF3FF"/>
      </patternFill>
    </fill>
    <fill>
      <patternFill patternType="solid">
        <fgColor rgb="00CCFBF1"/>
      </patternFill>
    </fill>
    <fill>
      <patternFill patternType="solid">
        <fgColor rgb="0012100B"/>
      </patternFill>
    </fill>
    <fill>
      <patternFill patternType="solid">
        <fgColor rgb="00D65024"/>
      </patternFill>
    </fill>
    <fill>
      <patternFill patternType="solid">
        <fgColor rgb="00F7F3EF"/>
      </patternFill>
    </fill>
    <fill>
      <patternFill patternType="solid">
        <fgColor rgb="00FDE7DD"/>
      </patternFill>
    </fill>
    <fill>
      <patternFill patternType="solid">
        <fgColor rgb="00FFFFFF"/>
      </patternFill>
    </fill>
  </fills>
  <borders count="4">
    <border>
      <left/>
      <right/>
      <top/>
      <bottom/>
      <diagonal/>
    </border>
    <border>
      <bottom style="thin">
        <color rgb="00D1D5DB"/>
      </bottom>
    </border>
    <border>
      <left/>
      <right/>
      <top/>
      <bottom style="thin">
        <color rgb="00D1D5DB"/>
      </bottom>
      <diagonal/>
    </border>
    <border>
      <bottom style="thin">
        <color rgb="00D9D4CF"/>
      </bottom>
    </border>
  </borders>
  <cellStyleXfs count="1">
    <xf numFmtId="0" fontId="0" fillId="0" borderId="0"/>
  </cellStyleXfs>
  <cellXfs count="102">
    <xf numFmtId="0" fontId="0" fillId="0" borderId="0" pivotButton="0" quotePrefix="0" xfId="0"/>
    <xf numFmtId="0" fontId="3" fillId="4" borderId="0" pivotButton="0" quotePrefix="0" xfId="0"/>
    <xf numFmtId="0" fontId="0" fillId="0" borderId="0" applyAlignment="1" pivotButton="0" quotePrefix="0" xfId="0">
      <alignment vertical="center"/>
    </xf>
    <xf numFmtId="0" fontId="4" fillId="5" borderId="0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center"/>
    </xf>
    <xf numFmtId="0" fontId="1" fillId="4" borderId="0" applyAlignment="1" pivotButton="0" quotePrefix="0" xfId="0">
      <alignment horizontal="center" vertical="center" wrapText="1"/>
    </xf>
    <xf numFmtId="0" fontId="5" fillId="7" borderId="0" applyAlignment="1" pivotButton="0" quotePrefix="0" xfId="0">
      <alignment vertical="center"/>
    </xf>
    <xf numFmtId="164" fontId="7" fillId="6" borderId="0" applyAlignment="1" pivotButton="0" quotePrefix="0" xfId="0">
      <alignment vertical="center"/>
    </xf>
    <xf numFmtId="0" fontId="7" fillId="6" borderId="0" applyAlignment="1" pivotButton="0" quotePrefix="0" xfId="0">
      <alignment vertical="center"/>
    </xf>
    <xf numFmtId="165" fontId="7" fillId="6" borderId="0" applyAlignment="1" pivotButton="0" quotePrefix="0" xfId="0">
      <alignment vertical="center"/>
    </xf>
    <xf numFmtId="0" fontId="5" fillId="7" borderId="0" applyAlignment="1" pivotButton="0" quotePrefix="0" xfId="0">
      <alignment horizontal="center"/>
    </xf>
    <xf numFmtId="0" fontId="7" fillId="6" borderId="0" applyAlignment="1" pivotButton="0" quotePrefix="0" xfId="0">
      <alignment horizontal="center"/>
    </xf>
    <xf numFmtId="164" fontId="7" fillId="8" borderId="0" applyAlignment="1" pivotButton="0" quotePrefix="0" xfId="0">
      <alignment vertical="center"/>
    </xf>
    <xf numFmtId="0" fontId="7" fillId="8" borderId="0" applyAlignment="1" pivotButton="0" quotePrefix="0" xfId="0">
      <alignment vertical="center"/>
    </xf>
    <xf numFmtId="165" fontId="7" fillId="8" borderId="0" applyAlignment="1" pivotButton="0" quotePrefix="0" xfId="0">
      <alignment vertical="center"/>
    </xf>
    <xf numFmtId="0" fontId="7" fillId="8" borderId="0" applyAlignment="1" pivotButton="0" quotePrefix="0" xfId="0">
      <alignment horizontal="center"/>
    </xf>
    <xf numFmtId="165" fontId="0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6" fillId="7" borderId="0" applyAlignment="1" pivotButton="0" quotePrefix="0" xfId="0">
      <alignment vertical="center"/>
    </xf>
    <xf numFmtId="0" fontId="6" fillId="9" borderId="0" applyAlignment="1" pivotButton="0" quotePrefix="0" xfId="0">
      <alignment horizontal="center"/>
    </xf>
    <xf numFmtId="166" fontId="8" fillId="3" borderId="0" applyAlignment="1" pivotButton="0" quotePrefix="0" xfId="0">
      <alignment vertical="center"/>
    </xf>
    <xf numFmtId="165" fontId="8" fillId="3" borderId="0" applyAlignment="1" pivotButton="0" quotePrefix="0" xfId="0">
      <alignment vertical="center"/>
    </xf>
    <xf numFmtId="1" fontId="8" fillId="3" borderId="0" applyAlignment="1" pivotButton="0" quotePrefix="0" xfId="0">
      <alignment vertical="center"/>
    </xf>
    <xf numFmtId="0" fontId="9" fillId="2" borderId="0" pivotButton="0" quotePrefix="0" xfId="0"/>
    <xf numFmtId="0" fontId="1" fillId="4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166" fontId="0" fillId="0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2" fillId="3" borderId="1" applyAlignment="1" pivotButton="0" quotePrefix="0" xfId="0">
      <alignment vertical="center"/>
    </xf>
    <xf numFmtId="164" fontId="7" fillId="6" borderId="0" applyAlignment="1" pivotButton="0" quotePrefix="0" xfId="0">
      <alignment vertical="center"/>
    </xf>
    <xf numFmtId="164" fontId="7" fillId="8" borderId="0" applyAlignment="1" pivotButton="0" quotePrefix="0" xfId="0">
      <alignment vertical="center"/>
    </xf>
    <xf numFmtId="166" fontId="8" fillId="3" borderId="0" applyAlignment="1" pivotButton="0" quotePrefix="0" xfId="0">
      <alignment vertical="center"/>
    </xf>
    <xf numFmtId="166" fontId="0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0" fontId="4" fillId="5" borderId="0" pivotButton="0" quotePrefix="0" xfId="0"/>
    <xf numFmtId="0" fontId="0" fillId="0" borderId="0" applyAlignment="1" pivotButton="0" quotePrefix="0" xfId="0">
      <alignment vertical="top" wrapText="1"/>
    </xf>
    <xf numFmtId="164" fontId="5" fillId="7" borderId="0" pivotButton="0" quotePrefix="0" xfId="0"/>
    <xf numFmtId="0" fontId="7" fillId="8" borderId="0" pivotButton="0" quotePrefix="0" xfId="0"/>
    <xf numFmtId="164" fontId="7" fillId="8" borderId="0" pivotButton="0" quotePrefix="0" xfId="0"/>
    <xf numFmtId="0" fontId="3" fillId="4" borderId="1" pivotButton="0" quotePrefix="0" xfId="0"/>
    <xf numFmtId="0" fontId="4" fillId="0" borderId="1" applyAlignment="1" pivotButton="0" quotePrefix="0" xfId="0">
      <alignment vertical="center"/>
    </xf>
    <xf numFmtId="164" fontId="7" fillId="8" borderId="1" applyAlignment="1" pivotButton="0" quotePrefix="0" xfId="0">
      <alignment vertical="center"/>
    </xf>
    <xf numFmtId="0" fontId="9" fillId="2" borderId="1" applyAlignment="1" pivotButton="0" quotePrefix="0" xfId="0">
      <alignment vertical="center"/>
    </xf>
    <xf numFmtId="0" fontId="6" fillId="7" borderId="1" applyAlignment="1" pivotButton="0" quotePrefix="0" xfId="0">
      <alignment vertical="center"/>
    </xf>
    <xf numFmtId="0" fontId="6" fillId="9" borderId="1" applyAlignment="1" pivotButton="0" quotePrefix="0" xfId="0">
      <alignment horizontal="center"/>
    </xf>
    <xf numFmtId="165" fontId="7" fillId="8" borderId="1" applyAlignment="1" pivotButton="0" quotePrefix="0" xfId="0">
      <alignment vertical="center"/>
    </xf>
    <xf numFmtId="166" fontId="8" fillId="3" borderId="1" applyAlignment="1" pivotButton="0" quotePrefix="0" xfId="0">
      <alignment vertical="center"/>
    </xf>
    <xf numFmtId="167" fontId="6" fillId="9" borderId="1" applyAlignment="1" pivotButton="0" quotePrefix="0" xfId="0">
      <alignment horizontal="center"/>
    </xf>
    <xf numFmtId="165" fontId="8" fillId="3" borderId="1" applyAlignment="1" pivotButton="0" quotePrefix="0" xfId="0">
      <alignment vertical="center"/>
    </xf>
    <xf numFmtId="1" fontId="8" fillId="3" borderId="1" applyAlignment="1" pivotButton="0" quotePrefix="0" xfId="0">
      <alignment vertical="center"/>
    </xf>
    <xf numFmtId="0" fontId="9" fillId="2" borderId="1" pivotButton="0" quotePrefix="0" xfId="0"/>
    <xf numFmtId="0" fontId="1" fillId="4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166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0" fontId="10" fillId="0" borderId="1" applyAlignment="1" pivotButton="0" quotePrefix="0" xfId="0">
      <alignment vertical="center"/>
    </xf>
    <xf numFmtId="0" fontId="1" fillId="2" borderId="0" pivotButton="0" quotePrefix="0" xfId="0"/>
    <xf numFmtId="0" fontId="2" fillId="3" borderId="0" pivotButton="0" quotePrefix="0" xfId="0"/>
    <xf numFmtId="0" fontId="1" fillId="4" borderId="1" pivotButton="0" quotePrefix="0" xfId="0"/>
    <xf numFmtId="0" fontId="0" fillId="0" borderId="1" pivotButton="0" quotePrefix="0" xfId="0"/>
    <xf numFmtId="166" fontId="0" fillId="0" borderId="1" pivotButton="0" quotePrefix="0" xfId="0"/>
    <xf numFmtId="165" fontId="0" fillId="0" borderId="1" pivotButton="0" quotePrefix="0" xfId="0"/>
    <xf numFmtId="0" fontId="3" fillId="10" borderId="0" pivotButton="0" quotePrefix="0" xfId="0"/>
    <xf numFmtId="0" fontId="1" fillId="10" borderId="0" pivotButton="0" quotePrefix="0" xfId="0"/>
    <xf numFmtId="0" fontId="0" fillId="0" borderId="0" applyAlignment="1" pivotButton="0" quotePrefix="0" xfId="0">
      <alignment wrapText="1"/>
    </xf>
    <xf numFmtId="0" fontId="1" fillId="11" borderId="0" pivotButton="0" quotePrefix="0" xfId="0"/>
    <xf numFmtId="0" fontId="14" fillId="13" borderId="0" applyAlignment="1" pivotButton="0" quotePrefix="0" xfId="0">
      <alignment horizontal="center"/>
    </xf>
    <xf numFmtId="0" fontId="9" fillId="10" borderId="0" pivotButton="0" quotePrefix="0" xfId="0"/>
    <xf numFmtId="0" fontId="1" fillId="11" borderId="0" applyAlignment="1" pivotButton="0" quotePrefix="0" xfId="0">
      <alignment horizontal="center" vertical="center"/>
    </xf>
    <xf numFmtId="0" fontId="0" fillId="12" borderId="0" applyAlignment="1" pivotButton="0" quotePrefix="0" xfId="0">
      <alignment wrapText="1"/>
    </xf>
    <xf numFmtId="168" fontId="13" fillId="12" borderId="3" pivotButton="0" quotePrefix="0" xfId="0"/>
    <xf numFmtId="0" fontId="13" fillId="12" borderId="3" pivotButton="0" quotePrefix="0" xfId="0"/>
    <xf numFmtId="164" fontId="13" fillId="12" borderId="3" pivotButton="0" quotePrefix="0" xfId="0"/>
    <xf numFmtId="168" fontId="13" fillId="14" borderId="3" pivotButton="0" quotePrefix="0" xfId="0"/>
    <xf numFmtId="0" fontId="13" fillId="14" borderId="3" pivotButton="0" quotePrefix="0" xfId="0"/>
    <xf numFmtId="164" fontId="13" fillId="14" borderId="3" pivotButton="0" quotePrefix="0" xfId="0"/>
    <xf numFmtId="0" fontId="1" fillId="10" borderId="0" applyAlignment="1" pivotButton="0" quotePrefix="0" xfId="0">
      <alignment horizontal="center" vertical="center" wrapText="1"/>
    </xf>
    <xf numFmtId="0" fontId="1" fillId="11" borderId="0" applyAlignment="1" pivotButton="0" quotePrefix="0" xfId="0">
      <alignment horizontal="center" vertical="center" wrapText="1"/>
    </xf>
    <xf numFmtId="0" fontId="5" fillId="12" borderId="0" applyAlignment="1" pivotButton="0" quotePrefix="0" xfId="0">
      <alignment horizontal="center"/>
    </xf>
    <xf numFmtId="0" fontId="13" fillId="12" borderId="0" applyAlignment="1" pivotButton="0" quotePrefix="0" xfId="0">
      <alignment horizontal="center"/>
    </xf>
    <xf numFmtId="0" fontId="5" fillId="13" borderId="0" applyAlignment="1" pivotButton="0" quotePrefix="0" xfId="0">
      <alignment horizontal="center"/>
    </xf>
    <xf numFmtId="0" fontId="13" fillId="13" borderId="0" applyAlignment="1" pivotButton="0" quotePrefix="0" xfId="0">
      <alignment horizontal="center"/>
    </xf>
    <xf numFmtId="0" fontId="13" fillId="7" borderId="0" applyAlignment="1" pivotButton="0" quotePrefix="0" xfId="0">
      <alignment horizontal="center"/>
    </xf>
    <xf numFmtId="0" fontId="3" fillId="10" borderId="1" pivotButton="0" quotePrefix="0" xfId="0"/>
    <xf numFmtId="0" fontId="3" fillId="10" borderId="2" pivotButton="0" quotePrefix="0" xfId="0"/>
    <xf numFmtId="0" fontId="0" fillId="0" borderId="2" pivotButton="0" quotePrefix="0" xfId="0"/>
    <xf numFmtId="0" fontId="12" fillId="13" borderId="1" applyAlignment="1" pivotButton="0" quotePrefix="0" xfId="0">
      <alignment horizontal="center"/>
    </xf>
    <xf numFmtId="166" fontId="12" fillId="12" borderId="1" applyAlignment="1" pivotButton="0" quotePrefix="0" xfId="0">
      <alignment vertical="center"/>
    </xf>
    <xf numFmtId="167" fontId="12" fillId="13" borderId="1" applyAlignment="1" pivotButton="0" quotePrefix="0" xfId="0">
      <alignment horizontal="center"/>
    </xf>
    <xf numFmtId="0" fontId="0" fillId="12" borderId="0" pivotButton="0" quotePrefix="0" xfId="0"/>
    <xf numFmtId="0" fontId="11" fillId="13" borderId="0" pivotButton="0" quotePrefix="0" xfId="0"/>
    <xf numFmtId="0" fontId="0" fillId="9" borderId="0" pivotButton="0" quotePrefix="0" xfId="0"/>
    <xf numFmtId="166" fontId="0" fillId="0" borderId="0" pivotButton="0" quotePrefix="0" xfId="0"/>
    <xf numFmtId="165" fontId="12" fillId="12" borderId="1" applyAlignment="1" pivotButton="0" quotePrefix="0" xfId="0">
      <alignment vertical="center"/>
    </xf>
    <xf numFmtId="165" fontId="11" fillId="13" borderId="0" pivotButton="0" quotePrefix="0" xfId="0"/>
    <xf numFmtId="165" fontId="0" fillId="9" borderId="0" pivotButton="0" quotePrefix="0" xfId="0"/>
    <xf numFmtId="1" fontId="12" fillId="12" borderId="1" applyAlignment="1" pivotButton="0" quotePrefix="0" xfId="0">
      <alignment vertical="center"/>
    </xf>
    <xf numFmtId="0" fontId="9" fillId="10" borderId="1" pivotButton="0" quotePrefix="0" xfId="0"/>
    <xf numFmtId="0" fontId="9" fillId="10" borderId="2" pivotButton="0" quotePrefix="0" xfId="0"/>
    <xf numFmtId="0" fontId="1" fillId="11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5">
    <dxf>
      <fill>
        <patternFill patternType="solid">
          <fgColor rgb="00D1FAE5"/>
        </patternFill>
      </fill>
    </dxf>
    <dxf>
      <fill>
        <patternFill patternType="solid">
          <fgColor rgb="00FEE2E2"/>
        </patternFill>
      </fill>
    </dxf>
    <dxf>
      <fill>
        <patternFill patternType="solid">
          <fgColor rgb="00FECACA"/>
        </patternFill>
      </fill>
    </dxf>
    <dxf>
      <fill>
        <patternFill patternType="solid">
          <fgColor rgb="00FDE68A"/>
        </patternFill>
      </fill>
    </dxf>
    <dxf>
      <fill>
        <patternFill patternType="solid">
          <fgColor rgb="00FFF4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Funnel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'Dashboard'!$A$7:$A$14</f>
            </numRef>
          </cat>
          <val>
            <numRef>
              <f>'Dashboard'!$B$7:$B$14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N. lead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Stadio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Lead per fonte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'Dashboard'!B22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'Dashboard'!$A$23:$A$34</f>
            </numRef>
          </cat>
          <val>
            <numRef>
              <f>'Dashboard'!$B$23:$B$34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Vendite per referente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'Performance'!D4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'Performance'!$A$5:$A$10</f>
            </numRef>
          </cat>
          <val>
            <numRef>
              <f>'Performance'!$D$5:$D$10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Valore chiuso per progetto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'Performance'!F15</f>
            </strRef>
          </tx>
          <spPr>
            <a:ln xmlns:a="http://schemas.openxmlformats.org/drawingml/2006/main">
              <a:prstDash val="solid"/>
            </a:ln>
          </spPr>
          <cat>
            <numRef>
              <f>'Performance'!$A$16:$A$20</f>
            </numRef>
          </cat>
          <val>
            <numRef>
              <f>'Performance'!$F$16:$F$20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OpenAI</author>
  </authors>
  <commentList>
    <comment ref="J1" authorId="0" shapeId="0">
      <text>
        <t>Budget indicativo del lead. Può essere utile per filtrare qualità e idoneità commerciale.</t>
      </text>
    </comment>
    <comment ref="M1" authorId="0" shapeId="0">
      <text>
        <t>Esito finale della pratica: In corso / Persa / Vinta. Può coesistere con lo Stato Funnel per capire dove si è fermata.</t>
      </text>
    </comment>
    <comment ref="AA1" authorId="0" shapeId="0">
      <text>
        <t>Valore vendita potenziale o effettivo della pratica.</t>
      </text>
    </comment>
    <comment ref="AI1" authorId="0" shapeId="0">
      <text>
        <t>Punteggio 0-100 calcolato automaticamente in base a budget, fonte, stato funnel, risposta, visita e caparra.</t>
      </text>
    </comment>
    <comment ref="AL1" authorId="0" shapeId="0">
      <text>
        <t>Alert operativo per dare priorità ai lead da lavorare subito.</t>
      </text>
    </comment>
    <comment ref="AP1" authorId="0" shapeId="0">
      <text>
        <t>Ranking automatico per costruire la lista prioritaria dei lead da gestire oggi.</t>
      </text>
    </comment>
  </commentList>
</comments>
</file>

<file path=xl/comments/comment2.xml><?xml version="1.0" encoding="utf-8"?>
<comments xmlns="http://schemas.openxmlformats.org/spreadsheetml/2006/main">
  <authors>
    <author>OpenAI</author>
  </authors>
  <commentList>
    <comment ref="B5" authorId="0" shapeId="0">
      <text>
        <t>Inserisci la spesa marketing del periodo per calcolare CPL, costo visita e costo vendita.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image" Target="/xl/media/image3.png" Id="rId3"/></Relationships>
</file>

<file path=xl/drawings/_rels/drawing4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chart" Target="/xl/charts/chart4.xml" Id="rId2"/><Relationship Type="http://schemas.openxmlformats.org/officeDocument/2006/relationships/image" Target="/xl/media/image4.png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11</row>
      <rowOff>0</rowOff>
    </from>
    <ext cx="1428750" cy="4381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9</col>
      <colOff>0</colOff>
      <row>0</row>
      <rowOff>0</rowOff>
    </from>
    <ext cx="1714500" cy="5238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6</col>
      <colOff>0</colOff>
      <row>2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17</row>
      <rowOff>0</rowOff>
    </from>
    <ext cx="504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0</row>
      <rowOff>0</rowOff>
    </from>
    <ext cx="1714500" cy="52387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7</col>
      <colOff>0</colOff>
      <row>3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14</row>
      <rowOff>0</rowOff>
    </from>
    <ext cx="432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0</row>
      <rowOff>0</rowOff>
    </from>
    <ext cx="1524000" cy="4667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90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10" max="10"/>
    <col width="16" customWidth="1" min="11" max="11"/>
    <col width="16" customWidth="1" min="12" max="12"/>
    <col width="14" customWidth="1" min="13" max="13"/>
    <col width="16" customWidth="1" min="14" max="14"/>
  </cols>
  <sheetData>
    <row r="1">
      <c r="A1" s="64" t="inlineStr">
        <is>
          <t>Foglio di controllo Lead-to-Sale | Freesbe</t>
        </is>
      </c>
      <c r="B1" s="64" t="n"/>
      <c r="C1" s="64" t="n"/>
      <c r="D1" s="64" t="n"/>
      <c r="E1" s="64" t="n"/>
      <c r="F1" s="64" t="n"/>
    </row>
    <row r="2">
      <c r="A2" s="2" t="n"/>
      <c r="B2" s="2" t="n"/>
      <c r="C2" s="2" t="n"/>
      <c r="D2" s="2" t="n"/>
      <c r="E2" s="2" t="n"/>
      <c r="F2" s="2" t="n"/>
    </row>
    <row r="3" ht="34" customHeight="1">
      <c r="A3" s="3" t="inlineStr">
        <is>
          <t>Obiettivo</t>
        </is>
      </c>
      <c r="B3" s="4" t="inlineStr">
        <is>
          <t>Monitorare il funnel commerciale dal lead fino alla vendita, con KPI automatici e dashboard.</t>
        </is>
      </c>
      <c r="C3" s="2" t="n"/>
      <c r="D3" s="2" t="n"/>
      <c r="E3" s="2" t="n"/>
      <c r="F3" s="2" t="n"/>
    </row>
    <row r="4">
      <c r="A4" s="2" t="n"/>
      <c r="B4" s="2" t="n"/>
      <c r="C4" s="2" t="n"/>
      <c r="D4" s="2" t="n"/>
      <c r="E4" s="2" t="n"/>
      <c r="F4" s="2" t="n"/>
    </row>
    <row r="5" ht="34" customHeight="1">
      <c r="A5" s="3" t="inlineStr">
        <is>
          <t>Come usarlo</t>
        </is>
      </c>
      <c r="B5" s="4" t="inlineStr">
        <is>
          <t>Compila la scheda 'Lead_Tracker'. I campi in blu sono input. Le colonne con formule calcolano automaticamente funnel, KPI e tempi.</t>
        </is>
      </c>
      <c r="C5" s="2" t="n"/>
      <c r="D5" s="2" t="n"/>
      <c r="E5" s="2" t="n"/>
      <c r="F5" s="2" t="n"/>
    </row>
    <row r="6">
      <c r="A6" s="2" t="n"/>
      <c r="B6" s="2" t="n"/>
      <c r="C6" s="2" t="n"/>
      <c r="D6" s="2" t="n"/>
      <c r="E6" s="2" t="n"/>
      <c r="F6" s="2" t="n"/>
    </row>
    <row r="7" ht="34" customHeight="1">
      <c r="A7" s="3" t="inlineStr">
        <is>
          <t>Demo</t>
        </is>
      </c>
      <c r="B7" s="4" t="inlineStr">
        <is>
          <t>Le prime 5 righe del tracker sono compilate come esempio. Puoi sovrascriverle o cancellarle.</t>
        </is>
      </c>
      <c r="C7" s="2" t="n"/>
      <c r="D7" s="2" t="n"/>
      <c r="E7" s="2" t="n"/>
      <c r="F7" s="2" t="n"/>
    </row>
    <row r="8">
      <c r="A8" s="2" t="n"/>
      <c r="B8" s="2" t="n"/>
      <c r="C8" s="2" t="n"/>
      <c r="D8" s="2" t="n"/>
      <c r="E8" s="2" t="n"/>
      <c r="F8" s="2" t="n"/>
    </row>
    <row r="9" ht="34" customHeight="1">
      <c r="A9" s="3" t="inlineStr">
        <is>
          <t>Dashboard</t>
        </is>
      </c>
      <c r="B9" s="4" t="inlineStr">
        <is>
          <t>La scheda 'Dashboard' legge i dati del tracker e mostra quantità, tassi di conversione, valore pipeline e performance per fonte lead.</t>
        </is>
      </c>
      <c r="C9" s="2" t="n"/>
      <c r="D9" s="2" t="n"/>
      <c r="E9" s="2" t="n"/>
      <c r="F9" s="2" t="n"/>
    </row>
    <row r="10">
      <c r="A10" s="2" t="n"/>
      <c r="B10" s="2" t="n"/>
      <c r="C10" s="2" t="n"/>
      <c r="D10" s="2" t="n"/>
      <c r="E10" s="2" t="n"/>
      <c r="F10" s="2" t="n"/>
    </row>
    <row r="11" ht="34" customHeight="1">
      <c r="A11" s="3" t="inlineStr">
        <is>
          <t>Consiglio</t>
        </is>
      </c>
      <c r="B11" s="4" t="inlineStr">
        <is>
          <t>Aggiorna almeno: Stato Funnel, Esito Finale, Valore potenziale, Date chiave e Referente per ottenere KPI attendibili.</t>
        </is>
      </c>
      <c r="C11" s="2" t="n"/>
      <c r="D11" s="2" t="n"/>
      <c r="E11" s="2" t="n"/>
      <c r="F11" s="2" t="n"/>
    </row>
    <row r="12">
      <c r="A12" s="2" t="n"/>
      <c r="B12" s="2" t="n"/>
      <c r="C12" s="2" t="n"/>
      <c r="D12" s="2" t="n"/>
      <c r="E12" s="2" t="n"/>
      <c r="F12" s="2" t="n"/>
    </row>
    <row r="13">
      <c r="A13" s="2" t="n"/>
      <c r="B13" s="2" t="n"/>
      <c r="C13" s="2" t="n"/>
      <c r="D13" s="2" t="n"/>
      <c r="E13" s="2" t="n"/>
      <c r="F13" s="2" t="n"/>
    </row>
    <row r="14">
      <c r="A14" s="5" t="inlineStr">
        <is>
          <t>Legenda colori</t>
        </is>
      </c>
      <c r="B14" s="2" t="n"/>
      <c r="C14" s="2" t="n"/>
      <c r="D14" s="2" t="n"/>
      <c r="E14" s="2" t="n"/>
      <c r="F14" s="2" t="n"/>
    </row>
    <row r="15">
      <c r="A15" s="2" t="inlineStr">
        <is>
          <t>Blu</t>
        </is>
      </c>
      <c r="B15" s="2" t="inlineStr">
        <is>
          <t>Campi da compilare / modificare</t>
        </is>
      </c>
      <c r="C15" s="2" t="n"/>
      <c r="D15" s="2" t="n"/>
      <c r="E15" s="2" t="n"/>
      <c r="F15" s="2" t="n"/>
    </row>
    <row r="16">
      <c r="A16" s="2" t="inlineStr">
        <is>
          <t>Nero</t>
        </is>
      </c>
      <c r="B16" s="2" t="inlineStr">
        <is>
          <t>Formule e KPI</t>
        </is>
      </c>
      <c r="C16" s="2" t="n"/>
      <c r="D16" s="2" t="n"/>
      <c r="E16" s="2" t="n"/>
      <c r="F16" s="2" t="n"/>
    </row>
    <row r="17">
      <c r="A17" s="2" t="inlineStr">
        <is>
          <t>Verde</t>
        </is>
      </c>
      <c r="B17" s="2" t="inlineStr">
        <is>
          <t>Liste e valori di supporto</t>
        </is>
      </c>
      <c r="C17" s="2" t="n"/>
      <c r="D17" s="2" t="n"/>
      <c r="E17" s="2" t="n"/>
      <c r="F17" s="2" t="n"/>
    </row>
    <row r="18">
      <c r="A18" s="2" t="inlineStr">
        <is>
          <t>Viola</t>
        </is>
      </c>
      <c r="B18" s="2" t="inlineStr">
        <is>
          <t>Controlli / logiche</t>
        </is>
      </c>
      <c r="C18" s="2" t="n"/>
      <c r="D18" s="2" t="n"/>
      <c r="E18" s="2" t="n"/>
      <c r="F18" s="2" t="n"/>
    </row>
    <row r="19">
      <c r="A19" s="2" t="inlineStr">
        <is>
          <t>Teal</t>
        </is>
      </c>
      <c r="B19" s="2" t="inlineStr">
        <is>
          <t>KPI principali / dashboard</t>
        </is>
      </c>
      <c r="C19" s="2" t="n"/>
      <c r="D19" s="2" t="n"/>
      <c r="E19" s="2" t="n"/>
      <c r="F19" s="2" t="n"/>
    </row>
    <row r="20" ht="40" customHeight="1">
      <c r="A20" s="35" t="inlineStr">
        <is>
          <t>Upgrade performance</t>
        </is>
      </c>
      <c r="B20" s="36" t="inlineStr">
        <is>
          <t>Sono state aggiunte colonne intelligenti: lead score, priorità, SLA primo contatto, alert operativo, prossima azione e follow-up scaduto.</t>
        </is>
      </c>
    </row>
    <row r="21"/>
    <row r="22" ht="40" customHeight="1">
      <c r="A22" s="65" t="inlineStr">
        <is>
          <t>Perché questo file è utile</t>
        </is>
      </c>
      <c r="B22" s="66" t="inlineStr">
        <is>
          <t>Non è solo un tracker: ti dice cosa fare oggi, dove stai perdendo lead, quali fonti convertono meglio e se stai centrando gli obiettivi.</t>
        </is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28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24" customWidth="1" min="3" max="3"/>
    <col width="24" customWidth="1" min="4" max="4"/>
    <col width="18" customWidth="1" min="5" max="5"/>
    <col width="12" customWidth="1" min="6" max="6"/>
    <col width="20" customWidth="1" min="7" max="7"/>
    <col width="18" customWidth="1" min="8" max="8"/>
    <col width="14" customWidth="1" min="9" max="9"/>
  </cols>
  <sheetData>
    <row r="1">
      <c r="A1" s="64" t="inlineStr">
        <is>
          <t>Oggi | Focus operativo Freesbe</t>
        </is>
      </c>
    </row>
    <row r="2"/>
    <row r="3">
      <c r="A3" s="67" t="inlineStr">
        <is>
          <t>Lead da contattare subito</t>
        </is>
      </c>
      <c r="D3" s="67" t="inlineStr">
        <is>
          <t>Lead in stallo</t>
        </is>
      </c>
      <c r="G3" s="67" t="inlineStr">
        <is>
          <t>Follow-up scaduti</t>
        </is>
      </c>
      <c r="J3" s="67" t="inlineStr">
        <is>
          <t>Lead Hot aperti</t>
        </is>
      </c>
    </row>
    <row r="4">
      <c r="A4" s="68">
        <f>COUNTIF(Lead_Tracker!$AL$2:$AL$1000,"Contattare subito")</f>
        <v/>
      </c>
      <c r="D4" s="68">
        <f>COUNTIF(Lead_Tracker!$AL$2:$AL$1000,"Lead in stallo")</f>
        <v/>
      </c>
      <c r="G4" s="68">
        <f>COUNTIF(Lead_Tracker!$AO$2:$AO$1000,1)</f>
        <v/>
      </c>
      <c r="J4" s="68">
        <f>COUNTIFS(Lead_Tracker!$AJ$2:$AJ$1000,"Hot",Lead_Tracker!$M$2:$M$1000,"In corso")</f>
        <v/>
      </c>
    </row>
    <row r="5"/>
    <row r="6"/>
    <row r="7">
      <c r="A7" s="69" t="inlineStr">
        <is>
          <t>Top lead da lavorare oggi</t>
        </is>
      </c>
      <c r="K7" s="65" t="inlineStr">
        <is>
          <t>Come usarlo</t>
        </is>
      </c>
    </row>
    <row r="8">
      <c r="A8" s="70" t="inlineStr">
        <is>
          <t>Rank</t>
        </is>
      </c>
      <c r="B8" s="70" t="inlineStr">
        <is>
          <t>ID</t>
        </is>
      </c>
      <c r="C8" s="70" t="inlineStr">
        <is>
          <t>Lead</t>
        </is>
      </c>
      <c r="D8" s="70" t="inlineStr">
        <is>
          <t>Progetto</t>
        </is>
      </c>
      <c r="E8" s="70" t="inlineStr">
        <is>
          <t>Stato</t>
        </is>
      </c>
      <c r="F8" s="70" t="inlineStr">
        <is>
          <t>Priorità</t>
        </is>
      </c>
      <c r="G8" s="70" t="inlineStr">
        <is>
          <t>Alert</t>
        </is>
      </c>
      <c r="H8" s="70" t="inlineStr">
        <is>
          <t>Prossima azione</t>
        </is>
      </c>
      <c r="I8" s="70" t="inlineStr">
        <is>
          <t>Follow-up</t>
        </is>
      </c>
      <c r="K8" s="71" t="inlineStr">
        <is>
          <t>• Compila Lead_Tracker ogni giorno.</t>
        </is>
      </c>
    </row>
    <row r="9">
      <c r="A9" s="72">
        <f>IFERROR(LARGE(Lead_Tracker!$AP$2:$AP$1000,1),"")</f>
        <v/>
      </c>
      <c r="B9" s="73">
        <f>IF($A9="","",INDEX(Lead_Tracker!$A$2:$A$1000,MATCH($A9,Lead_Tracker!$AP$2:$AP$1000,0)))</f>
        <v/>
      </c>
      <c r="C9" s="73">
        <f>IF($A9="","",INDEX(Lead_Tracker!$E$2:$E$1000,MATCH($A9,Lead_Tracker!$AP$2:$AP$1000,0))&amp;" "&amp;INDEX(Lead_Tracker!$F$2:$F$1000,MATCH($A9,Lead_Tracker!$AP$2:$AP$1000,0)))</f>
        <v/>
      </c>
      <c r="D9" s="73">
        <f>IF($A9="","",INDEX(Lead_Tracker!$D$2:$D$1000,MATCH($A9,Lead_Tracker!$AP$2:$AP$1000,0)))</f>
        <v/>
      </c>
      <c r="E9" s="73">
        <f>IF($A9="","",INDEX(Lead_Tracker!$K$2:$K$1000,MATCH($A9,Lead_Tracker!$AP$2:$AP$1000,0)))</f>
        <v/>
      </c>
      <c r="F9" s="73">
        <f>IF($A9="","",INDEX(Lead_Tracker!$AJ$2:$AJ$1000,MATCH($A9,Lead_Tracker!$AP$2:$AP$1000,0)))</f>
        <v/>
      </c>
      <c r="G9" s="73">
        <f>IF($A9="","",INDEX(Lead_Tracker!$AL$2:$AL$1000,MATCH($A9,Lead_Tracker!$AP$2:$AP$1000,0)))</f>
        <v/>
      </c>
      <c r="H9" s="73">
        <f>IF($A9="","",INDEX(Lead_Tracker!$AM$2:$AM$1000,MATCH($A9,Lead_Tracker!$AP$2:$AP$1000,0)))</f>
        <v/>
      </c>
      <c r="I9" s="74">
        <f>IF($A9="","",INDEX(Lead_Tracker!$AN$2:$AN$1000,MATCH($A9,Lead_Tracker!$AP$2:$AP$1000,0)))</f>
        <v/>
      </c>
      <c r="K9" s="71" t="inlineStr">
        <is>
          <t>• Aggiorna Stato, Esito Finale e Prossima Azione.</t>
        </is>
      </c>
    </row>
    <row r="10">
      <c r="A10" s="75">
        <f>IFERROR(LARGE(Lead_Tracker!$AP$2:$AP$1000,2),"")</f>
        <v/>
      </c>
      <c r="B10" s="76">
        <f>IF($A10="","",INDEX(Lead_Tracker!$A$2:$A$1000,MATCH($A10,Lead_Tracker!$AP$2:$AP$1000,0)))</f>
        <v/>
      </c>
      <c r="C10" s="76">
        <f>IF($A10="","",INDEX(Lead_Tracker!$E$2:$E$1000,MATCH($A10,Lead_Tracker!$AP$2:$AP$1000,0))&amp;" "&amp;INDEX(Lead_Tracker!$F$2:$F$1000,MATCH($A10,Lead_Tracker!$AP$2:$AP$1000,0)))</f>
        <v/>
      </c>
      <c r="D10" s="76">
        <f>IF($A10="","",INDEX(Lead_Tracker!$D$2:$D$1000,MATCH($A10,Lead_Tracker!$AP$2:$AP$1000,0)))</f>
        <v/>
      </c>
      <c r="E10" s="76">
        <f>IF($A10="","",INDEX(Lead_Tracker!$K$2:$K$1000,MATCH($A10,Lead_Tracker!$AP$2:$AP$1000,0)))</f>
        <v/>
      </c>
      <c r="F10" s="76">
        <f>IF($A10="","",INDEX(Lead_Tracker!$AJ$2:$AJ$1000,MATCH($A10,Lead_Tracker!$AP$2:$AP$1000,0)))</f>
        <v/>
      </c>
      <c r="G10" s="76">
        <f>IF($A10="","",INDEX(Lead_Tracker!$AL$2:$AL$1000,MATCH($A10,Lead_Tracker!$AP$2:$AP$1000,0)))</f>
        <v/>
      </c>
      <c r="H10" s="76">
        <f>IF($A10="","",INDEX(Lead_Tracker!$AM$2:$AM$1000,MATCH($A10,Lead_Tracker!$AP$2:$AP$1000,0)))</f>
        <v/>
      </c>
      <c r="I10" s="77">
        <f>IF($A10="","",INDEX(Lead_Tracker!$AN$2:$AN$1000,MATCH($A10,Lead_Tracker!$AP$2:$AP$1000,0)))</f>
        <v/>
      </c>
      <c r="K10" s="71" t="inlineStr">
        <is>
          <t>• La lista qui sopra ordina automaticamente i lead più urgenti.</t>
        </is>
      </c>
    </row>
    <row r="11">
      <c r="A11" s="72">
        <f>IFERROR(LARGE(Lead_Tracker!$AP$2:$AP$1000,3),"")</f>
        <v/>
      </c>
      <c r="B11" s="73">
        <f>IF($A11="","",INDEX(Lead_Tracker!$A$2:$A$1000,MATCH($A11,Lead_Tracker!$AP$2:$AP$1000,0)))</f>
        <v/>
      </c>
      <c r="C11" s="73">
        <f>IF($A11="","",INDEX(Lead_Tracker!$E$2:$E$1000,MATCH($A11,Lead_Tracker!$AP$2:$AP$1000,0))&amp;" "&amp;INDEX(Lead_Tracker!$F$2:$F$1000,MATCH($A11,Lead_Tracker!$AP$2:$AP$1000,0)))</f>
        <v/>
      </c>
      <c r="D11" s="73">
        <f>IF($A11="","",INDEX(Lead_Tracker!$D$2:$D$1000,MATCH($A11,Lead_Tracker!$AP$2:$AP$1000,0)))</f>
        <v/>
      </c>
      <c r="E11" s="73">
        <f>IF($A11="","",INDEX(Lead_Tracker!$K$2:$K$1000,MATCH($A11,Lead_Tracker!$AP$2:$AP$1000,0)))</f>
        <v/>
      </c>
      <c r="F11" s="73">
        <f>IF($A11="","",INDEX(Lead_Tracker!$AJ$2:$AJ$1000,MATCH($A11,Lead_Tracker!$AP$2:$AP$1000,0)))</f>
        <v/>
      </c>
      <c r="G11" s="73">
        <f>IF($A11="","",INDEX(Lead_Tracker!$AL$2:$AL$1000,MATCH($A11,Lead_Tracker!$AP$2:$AP$1000,0)))</f>
        <v/>
      </c>
      <c r="H11" s="73">
        <f>IF($A11="","",INDEX(Lead_Tracker!$AM$2:$AM$1000,MATCH($A11,Lead_Tracker!$AP$2:$AP$1000,0)))</f>
        <v/>
      </c>
      <c r="I11" s="74">
        <f>IF($A11="","",INDEX(Lead_Tracker!$AN$2:$AN$1000,MATCH($A11,Lead_Tracker!$AP$2:$AP$1000,0)))</f>
        <v/>
      </c>
      <c r="K11" s="71" t="inlineStr">
        <is>
          <t>• Usa Dashboard per i KPI e Performance per confronti commerciali.</t>
        </is>
      </c>
    </row>
    <row r="12">
      <c r="A12" s="75">
        <f>IFERROR(LARGE(Lead_Tracker!$AP$2:$AP$1000,4),"")</f>
        <v/>
      </c>
      <c r="B12" s="76">
        <f>IF($A12="","",INDEX(Lead_Tracker!$A$2:$A$1000,MATCH($A12,Lead_Tracker!$AP$2:$AP$1000,0)))</f>
        <v/>
      </c>
      <c r="C12" s="76">
        <f>IF($A12="","",INDEX(Lead_Tracker!$E$2:$E$1000,MATCH($A12,Lead_Tracker!$AP$2:$AP$1000,0))&amp;" "&amp;INDEX(Lead_Tracker!$F$2:$F$1000,MATCH($A12,Lead_Tracker!$AP$2:$AP$1000,0)))</f>
        <v/>
      </c>
      <c r="D12" s="76">
        <f>IF($A12="","",INDEX(Lead_Tracker!$D$2:$D$1000,MATCH($A12,Lead_Tracker!$AP$2:$AP$1000,0)))</f>
        <v/>
      </c>
      <c r="E12" s="76">
        <f>IF($A12="","",INDEX(Lead_Tracker!$K$2:$K$1000,MATCH($A12,Lead_Tracker!$AP$2:$AP$1000,0)))</f>
        <v/>
      </c>
      <c r="F12" s="76">
        <f>IF($A12="","",INDEX(Lead_Tracker!$AJ$2:$AJ$1000,MATCH($A12,Lead_Tracker!$AP$2:$AP$1000,0)))</f>
        <v/>
      </c>
      <c r="G12" s="76">
        <f>IF($A12="","",INDEX(Lead_Tracker!$AL$2:$AL$1000,MATCH($A12,Lead_Tracker!$AP$2:$AP$1000,0)))</f>
        <v/>
      </c>
      <c r="H12" s="76">
        <f>IF($A12="","",INDEX(Lead_Tracker!$AM$2:$AM$1000,MATCH($A12,Lead_Tracker!$AP$2:$AP$1000,0)))</f>
        <v/>
      </c>
      <c r="I12" s="77">
        <f>IF($A12="","",INDEX(Lead_Tracker!$AN$2:$AN$1000,MATCH($A12,Lead_Tracker!$AP$2:$AP$1000,0)))</f>
        <v/>
      </c>
    </row>
    <row r="13">
      <c r="A13" s="72">
        <f>IFERROR(LARGE(Lead_Tracker!$AP$2:$AP$1000,5),"")</f>
        <v/>
      </c>
      <c r="B13" s="73">
        <f>IF($A13="","",INDEX(Lead_Tracker!$A$2:$A$1000,MATCH($A13,Lead_Tracker!$AP$2:$AP$1000,0)))</f>
        <v/>
      </c>
      <c r="C13" s="73">
        <f>IF($A13="","",INDEX(Lead_Tracker!$E$2:$E$1000,MATCH($A13,Lead_Tracker!$AP$2:$AP$1000,0))&amp;" "&amp;INDEX(Lead_Tracker!$F$2:$F$1000,MATCH($A13,Lead_Tracker!$AP$2:$AP$1000,0)))</f>
        <v/>
      </c>
      <c r="D13" s="73">
        <f>IF($A13="","",INDEX(Lead_Tracker!$D$2:$D$1000,MATCH($A13,Lead_Tracker!$AP$2:$AP$1000,0)))</f>
        <v/>
      </c>
      <c r="E13" s="73">
        <f>IF($A13="","",INDEX(Lead_Tracker!$K$2:$K$1000,MATCH($A13,Lead_Tracker!$AP$2:$AP$1000,0)))</f>
        <v/>
      </c>
      <c r="F13" s="73">
        <f>IF($A13="","",INDEX(Lead_Tracker!$AJ$2:$AJ$1000,MATCH($A13,Lead_Tracker!$AP$2:$AP$1000,0)))</f>
        <v/>
      </c>
      <c r="G13" s="73">
        <f>IF($A13="","",INDEX(Lead_Tracker!$AL$2:$AL$1000,MATCH($A13,Lead_Tracker!$AP$2:$AP$1000,0)))</f>
        <v/>
      </c>
      <c r="H13" s="73">
        <f>IF($A13="","",INDEX(Lead_Tracker!$AM$2:$AM$1000,MATCH($A13,Lead_Tracker!$AP$2:$AP$1000,0)))</f>
        <v/>
      </c>
      <c r="I13" s="74">
        <f>IF($A13="","",INDEX(Lead_Tracker!$AN$2:$AN$1000,MATCH($A13,Lead_Tracker!$AP$2:$AP$1000,0)))</f>
        <v/>
      </c>
    </row>
    <row r="14">
      <c r="A14" s="75">
        <f>IFERROR(LARGE(Lead_Tracker!$AP$2:$AP$1000,6),"")</f>
        <v/>
      </c>
      <c r="B14" s="76">
        <f>IF($A14="","",INDEX(Lead_Tracker!$A$2:$A$1000,MATCH($A14,Lead_Tracker!$AP$2:$AP$1000,0)))</f>
        <v/>
      </c>
      <c r="C14" s="76">
        <f>IF($A14="","",INDEX(Lead_Tracker!$E$2:$E$1000,MATCH($A14,Lead_Tracker!$AP$2:$AP$1000,0))&amp;" "&amp;INDEX(Lead_Tracker!$F$2:$F$1000,MATCH($A14,Lead_Tracker!$AP$2:$AP$1000,0)))</f>
        <v/>
      </c>
      <c r="D14" s="76">
        <f>IF($A14="","",INDEX(Lead_Tracker!$D$2:$D$1000,MATCH($A14,Lead_Tracker!$AP$2:$AP$1000,0)))</f>
        <v/>
      </c>
      <c r="E14" s="76">
        <f>IF($A14="","",INDEX(Lead_Tracker!$K$2:$K$1000,MATCH($A14,Lead_Tracker!$AP$2:$AP$1000,0)))</f>
        <v/>
      </c>
      <c r="F14" s="76">
        <f>IF($A14="","",INDEX(Lead_Tracker!$AJ$2:$AJ$1000,MATCH($A14,Lead_Tracker!$AP$2:$AP$1000,0)))</f>
        <v/>
      </c>
      <c r="G14" s="76">
        <f>IF($A14="","",INDEX(Lead_Tracker!$AL$2:$AL$1000,MATCH($A14,Lead_Tracker!$AP$2:$AP$1000,0)))</f>
        <v/>
      </c>
      <c r="H14" s="76">
        <f>IF($A14="","",INDEX(Lead_Tracker!$AM$2:$AM$1000,MATCH($A14,Lead_Tracker!$AP$2:$AP$1000,0)))</f>
        <v/>
      </c>
      <c r="I14" s="77">
        <f>IF($A14="","",INDEX(Lead_Tracker!$AN$2:$AN$1000,MATCH($A14,Lead_Tracker!$AP$2:$AP$1000,0)))</f>
        <v/>
      </c>
    </row>
    <row r="15">
      <c r="A15" s="72">
        <f>IFERROR(LARGE(Lead_Tracker!$AP$2:$AP$1000,7),"")</f>
        <v/>
      </c>
      <c r="B15" s="73">
        <f>IF($A15="","",INDEX(Lead_Tracker!$A$2:$A$1000,MATCH($A15,Lead_Tracker!$AP$2:$AP$1000,0)))</f>
        <v/>
      </c>
      <c r="C15" s="73">
        <f>IF($A15="","",INDEX(Lead_Tracker!$E$2:$E$1000,MATCH($A15,Lead_Tracker!$AP$2:$AP$1000,0))&amp;" "&amp;INDEX(Lead_Tracker!$F$2:$F$1000,MATCH($A15,Lead_Tracker!$AP$2:$AP$1000,0)))</f>
        <v/>
      </c>
      <c r="D15" s="73">
        <f>IF($A15="","",INDEX(Lead_Tracker!$D$2:$D$1000,MATCH($A15,Lead_Tracker!$AP$2:$AP$1000,0)))</f>
        <v/>
      </c>
      <c r="E15" s="73">
        <f>IF($A15="","",INDEX(Lead_Tracker!$K$2:$K$1000,MATCH($A15,Lead_Tracker!$AP$2:$AP$1000,0)))</f>
        <v/>
      </c>
      <c r="F15" s="73">
        <f>IF($A15="","",INDEX(Lead_Tracker!$AJ$2:$AJ$1000,MATCH($A15,Lead_Tracker!$AP$2:$AP$1000,0)))</f>
        <v/>
      </c>
      <c r="G15" s="73">
        <f>IF($A15="","",INDEX(Lead_Tracker!$AL$2:$AL$1000,MATCH($A15,Lead_Tracker!$AP$2:$AP$1000,0)))</f>
        <v/>
      </c>
      <c r="H15" s="73">
        <f>IF($A15="","",INDEX(Lead_Tracker!$AM$2:$AM$1000,MATCH($A15,Lead_Tracker!$AP$2:$AP$1000,0)))</f>
        <v/>
      </c>
      <c r="I15" s="74">
        <f>IF($A15="","",INDEX(Lead_Tracker!$AN$2:$AN$1000,MATCH($A15,Lead_Tracker!$AP$2:$AP$1000,0)))</f>
        <v/>
      </c>
    </row>
    <row r="16">
      <c r="A16" s="75">
        <f>IFERROR(LARGE(Lead_Tracker!$AP$2:$AP$1000,8),"")</f>
        <v/>
      </c>
      <c r="B16" s="76">
        <f>IF($A16="","",INDEX(Lead_Tracker!$A$2:$A$1000,MATCH($A16,Lead_Tracker!$AP$2:$AP$1000,0)))</f>
        <v/>
      </c>
      <c r="C16" s="76">
        <f>IF($A16="","",INDEX(Lead_Tracker!$E$2:$E$1000,MATCH($A16,Lead_Tracker!$AP$2:$AP$1000,0))&amp;" "&amp;INDEX(Lead_Tracker!$F$2:$F$1000,MATCH($A16,Lead_Tracker!$AP$2:$AP$1000,0)))</f>
        <v/>
      </c>
      <c r="D16" s="76">
        <f>IF($A16="","",INDEX(Lead_Tracker!$D$2:$D$1000,MATCH($A16,Lead_Tracker!$AP$2:$AP$1000,0)))</f>
        <v/>
      </c>
      <c r="E16" s="76">
        <f>IF($A16="","",INDEX(Lead_Tracker!$K$2:$K$1000,MATCH($A16,Lead_Tracker!$AP$2:$AP$1000,0)))</f>
        <v/>
      </c>
      <c r="F16" s="76">
        <f>IF($A16="","",INDEX(Lead_Tracker!$AJ$2:$AJ$1000,MATCH($A16,Lead_Tracker!$AP$2:$AP$1000,0)))</f>
        <v/>
      </c>
      <c r="G16" s="76">
        <f>IF($A16="","",INDEX(Lead_Tracker!$AL$2:$AL$1000,MATCH($A16,Lead_Tracker!$AP$2:$AP$1000,0)))</f>
        <v/>
      </c>
      <c r="H16" s="76">
        <f>IF($A16="","",INDEX(Lead_Tracker!$AM$2:$AM$1000,MATCH($A16,Lead_Tracker!$AP$2:$AP$1000,0)))</f>
        <v/>
      </c>
      <c r="I16" s="77">
        <f>IF($A16="","",INDEX(Lead_Tracker!$AN$2:$AN$1000,MATCH($A16,Lead_Tracker!$AP$2:$AP$1000,0)))</f>
        <v/>
      </c>
    </row>
    <row r="17">
      <c r="A17" s="72">
        <f>IFERROR(LARGE(Lead_Tracker!$AP$2:$AP$1000,9),"")</f>
        <v/>
      </c>
      <c r="B17" s="73">
        <f>IF($A17="","",INDEX(Lead_Tracker!$A$2:$A$1000,MATCH($A17,Lead_Tracker!$AP$2:$AP$1000,0)))</f>
        <v/>
      </c>
      <c r="C17" s="73">
        <f>IF($A17="","",INDEX(Lead_Tracker!$E$2:$E$1000,MATCH($A17,Lead_Tracker!$AP$2:$AP$1000,0))&amp;" "&amp;INDEX(Lead_Tracker!$F$2:$F$1000,MATCH($A17,Lead_Tracker!$AP$2:$AP$1000,0)))</f>
        <v/>
      </c>
      <c r="D17" s="73">
        <f>IF($A17="","",INDEX(Lead_Tracker!$D$2:$D$1000,MATCH($A17,Lead_Tracker!$AP$2:$AP$1000,0)))</f>
        <v/>
      </c>
      <c r="E17" s="73">
        <f>IF($A17="","",INDEX(Lead_Tracker!$K$2:$K$1000,MATCH($A17,Lead_Tracker!$AP$2:$AP$1000,0)))</f>
        <v/>
      </c>
      <c r="F17" s="73">
        <f>IF($A17="","",INDEX(Lead_Tracker!$AJ$2:$AJ$1000,MATCH($A17,Lead_Tracker!$AP$2:$AP$1000,0)))</f>
        <v/>
      </c>
      <c r="G17" s="73">
        <f>IF($A17="","",INDEX(Lead_Tracker!$AL$2:$AL$1000,MATCH($A17,Lead_Tracker!$AP$2:$AP$1000,0)))</f>
        <v/>
      </c>
      <c r="H17" s="73">
        <f>IF($A17="","",INDEX(Lead_Tracker!$AM$2:$AM$1000,MATCH($A17,Lead_Tracker!$AP$2:$AP$1000,0)))</f>
        <v/>
      </c>
      <c r="I17" s="74">
        <f>IF($A17="","",INDEX(Lead_Tracker!$AN$2:$AN$1000,MATCH($A17,Lead_Tracker!$AP$2:$AP$1000,0)))</f>
        <v/>
      </c>
    </row>
    <row r="18">
      <c r="A18" s="75">
        <f>IFERROR(LARGE(Lead_Tracker!$AP$2:$AP$1000,10),"")</f>
        <v/>
      </c>
      <c r="B18" s="76">
        <f>IF($A18="","",INDEX(Lead_Tracker!$A$2:$A$1000,MATCH($A18,Lead_Tracker!$AP$2:$AP$1000,0)))</f>
        <v/>
      </c>
      <c r="C18" s="76">
        <f>IF($A18="","",INDEX(Lead_Tracker!$E$2:$E$1000,MATCH($A18,Lead_Tracker!$AP$2:$AP$1000,0))&amp;" "&amp;INDEX(Lead_Tracker!$F$2:$F$1000,MATCH($A18,Lead_Tracker!$AP$2:$AP$1000,0)))</f>
        <v/>
      </c>
      <c r="D18" s="76">
        <f>IF($A18="","",INDEX(Lead_Tracker!$D$2:$D$1000,MATCH($A18,Lead_Tracker!$AP$2:$AP$1000,0)))</f>
        <v/>
      </c>
      <c r="E18" s="76">
        <f>IF($A18="","",INDEX(Lead_Tracker!$K$2:$K$1000,MATCH($A18,Lead_Tracker!$AP$2:$AP$1000,0)))</f>
        <v/>
      </c>
      <c r="F18" s="76">
        <f>IF($A18="","",INDEX(Lead_Tracker!$AJ$2:$AJ$1000,MATCH($A18,Lead_Tracker!$AP$2:$AP$1000,0)))</f>
        <v/>
      </c>
      <c r="G18" s="76">
        <f>IF($A18="","",INDEX(Lead_Tracker!$AL$2:$AL$1000,MATCH($A18,Lead_Tracker!$AP$2:$AP$1000,0)))</f>
        <v/>
      </c>
      <c r="H18" s="76">
        <f>IF($A18="","",INDEX(Lead_Tracker!$AM$2:$AM$1000,MATCH($A18,Lead_Tracker!$AP$2:$AP$1000,0)))</f>
        <v/>
      </c>
      <c r="I18" s="77">
        <f>IF($A18="","",INDEX(Lead_Tracker!$AN$2:$AN$1000,MATCH($A18,Lead_Tracker!$AP$2:$AP$1000,0)))</f>
        <v/>
      </c>
    </row>
    <row r="19">
      <c r="A19" s="72">
        <f>IFERROR(LARGE(Lead_Tracker!$AP$2:$AP$1000,11),"")</f>
        <v/>
      </c>
      <c r="B19" s="73">
        <f>IF($A19="","",INDEX(Lead_Tracker!$A$2:$A$1000,MATCH($A19,Lead_Tracker!$AP$2:$AP$1000,0)))</f>
        <v/>
      </c>
      <c r="C19" s="73">
        <f>IF($A19="","",INDEX(Lead_Tracker!$E$2:$E$1000,MATCH($A19,Lead_Tracker!$AP$2:$AP$1000,0))&amp;" "&amp;INDEX(Lead_Tracker!$F$2:$F$1000,MATCH($A19,Lead_Tracker!$AP$2:$AP$1000,0)))</f>
        <v/>
      </c>
      <c r="D19" s="73">
        <f>IF($A19="","",INDEX(Lead_Tracker!$D$2:$D$1000,MATCH($A19,Lead_Tracker!$AP$2:$AP$1000,0)))</f>
        <v/>
      </c>
      <c r="E19" s="73">
        <f>IF($A19="","",INDEX(Lead_Tracker!$K$2:$K$1000,MATCH($A19,Lead_Tracker!$AP$2:$AP$1000,0)))</f>
        <v/>
      </c>
      <c r="F19" s="73">
        <f>IF($A19="","",INDEX(Lead_Tracker!$AJ$2:$AJ$1000,MATCH($A19,Lead_Tracker!$AP$2:$AP$1000,0)))</f>
        <v/>
      </c>
      <c r="G19" s="73">
        <f>IF($A19="","",INDEX(Lead_Tracker!$AL$2:$AL$1000,MATCH($A19,Lead_Tracker!$AP$2:$AP$1000,0)))</f>
        <v/>
      </c>
      <c r="H19" s="73">
        <f>IF($A19="","",INDEX(Lead_Tracker!$AM$2:$AM$1000,MATCH($A19,Lead_Tracker!$AP$2:$AP$1000,0)))</f>
        <v/>
      </c>
      <c r="I19" s="74">
        <f>IF($A19="","",INDEX(Lead_Tracker!$AN$2:$AN$1000,MATCH($A19,Lead_Tracker!$AP$2:$AP$1000,0)))</f>
        <v/>
      </c>
    </row>
    <row r="20">
      <c r="A20" s="75">
        <f>IFERROR(LARGE(Lead_Tracker!$AP$2:$AP$1000,12),"")</f>
        <v/>
      </c>
      <c r="B20" s="76">
        <f>IF($A20="","",INDEX(Lead_Tracker!$A$2:$A$1000,MATCH($A20,Lead_Tracker!$AP$2:$AP$1000,0)))</f>
        <v/>
      </c>
      <c r="C20" s="76">
        <f>IF($A20="","",INDEX(Lead_Tracker!$E$2:$E$1000,MATCH($A20,Lead_Tracker!$AP$2:$AP$1000,0))&amp;" "&amp;INDEX(Lead_Tracker!$F$2:$F$1000,MATCH($A20,Lead_Tracker!$AP$2:$AP$1000,0)))</f>
        <v/>
      </c>
      <c r="D20" s="76">
        <f>IF($A20="","",INDEX(Lead_Tracker!$D$2:$D$1000,MATCH($A20,Lead_Tracker!$AP$2:$AP$1000,0)))</f>
        <v/>
      </c>
      <c r="E20" s="76">
        <f>IF($A20="","",INDEX(Lead_Tracker!$K$2:$K$1000,MATCH($A20,Lead_Tracker!$AP$2:$AP$1000,0)))</f>
        <v/>
      </c>
      <c r="F20" s="76">
        <f>IF($A20="","",INDEX(Lead_Tracker!$AJ$2:$AJ$1000,MATCH($A20,Lead_Tracker!$AP$2:$AP$1000,0)))</f>
        <v/>
      </c>
      <c r="G20" s="76">
        <f>IF($A20="","",INDEX(Lead_Tracker!$AL$2:$AL$1000,MATCH($A20,Lead_Tracker!$AP$2:$AP$1000,0)))</f>
        <v/>
      </c>
      <c r="H20" s="76">
        <f>IF($A20="","",INDEX(Lead_Tracker!$AM$2:$AM$1000,MATCH($A20,Lead_Tracker!$AP$2:$AP$1000,0)))</f>
        <v/>
      </c>
      <c r="I20" s="77">
        <f>IF($A20="","",INDEX(Lead_Tracker!$AN$2:$AN$1000,MATCH($A20,Lead_Tracker!$AP$2:$AP$1000,0)))</f>
        <v/>
      </c>
    </row>
    <row r="21">
      <c r="A21" s="72">
        <f>IFERROR(LARGE(Lead_Tracker!$AP$2:$AP$1000,13),"")</f>
        <v/>
      </c>
      <c r="B21" s="73">
        <f>IF($A21="","",INDEX(Lead_Tracker!$A$2:$A$1000,MATCH($A21,Lead_Tracker!$AP$2:$AP$1000,0)))</f>
        <v/>
      </c>
      <c r="C21" s="73">
        <f>IF($A21="","",INDEX(Lead_Tracker!$E$2:$E$1000,MATCH($A21,Lead_Tracker!$AP$2:$AP$1000,0))&amp;" "&amp;INDEX(Lead_Tracker!$F$2:$F$1000,MATCH($A21,Lead_Tracker!$AP$2:$AP$1000,0)))</f>
        <v/>
      </c>
      <c r="D21" s="73">
        <f>IF($A21="","",INDEX(Lead_Tracker!$D$2:$D$1000,MATCH($A21,Lead_Tracker!$AP$2:$AP$1000,0)))</f>
        <v/>
      </c>
      <c r="E21" s="73">
        <f>IF($A21="","",INDEX(Lead_Tracker!$K$2:$K$1000,MATCH($A21,Lead_Tracker!$AP$2:$AP$1000,0)))</f>
        <v/>
      </c>
      <c r="F21" s="73">
        <f>IF($A21="","",INDEX(Lead_Tracker!$AJ$2:$AJ$1000,MATCH($A21,Lead_Tracker!$AP$2:$AP$1000,0)))</f>
        <v/>
      </c>
      <c r="G21" s="73">
        <f>IF($A21="","",INDEX(Lead_Tracker!$AL$2:$AL$1000,MATCH($A21,Lead_Tracker!$AP$2:$AP$1000,0)))</f>
        <v/>
      </c>
      <c r="H21" s="73">
        <f>IF($A21="","",INDEX(Lead_Tracker!$AM$2:$AM$1000,MATCH($A21,Lead_Tracker!$AP$2:$AP$1000,0)))</f>
        <v/>
      </c>
      <c r="I21" s="74">
        <f>IF($A21="","",INDEX(Lead_Tracker!$AN$2:$AN$1000,MATCH($A21,Lead_Tracker!$AP$2:$AP$1000,0)))</f>
        <v/>
      </c>
    </row>
    <row r="22">
      <c r="A22" s="75">
        <f>IFERROR(LARGE(Lead_Tracker!$AP$2:$AP$1000,14),"")</f>
        <v/>
      </c>
      <c r="B22" s="76">
        <f>IF($A22="","",INDEX(Lead_Tracker!$A$2:$A$1000,MATCH($A22,Lead_Tracker!$AP$2:$AP$1000,0)))</f>
        <v/>
      </c>
      <c r="C22" s="76">
        <f>IF($A22="","",INDEX(Lead_Tracker!$E$2:$E$1000,MATCH($A22,Lead_Tracker!$AP$2:$AP$1000,0))&amp;" "&amp;INDEX(Lead_Tracker!$F$2:$F$1000,MATCH($A22,Lead_Tracker!$AP$2:$AP$1000,0)))</f>
        <v/>
      </c>
      <c r="D22" s="76">
        <f>IF($A22="","",INDEX(Lead_Tracker!$D$2:$D$1000,MATCH($A22,Lead_Tracker!$AP$2:$AP$1000,0)))</f>
        <v/>
      </c>
      <c r="E22" s="76">
        <f>IF($A22="","",INDEX(Lead_Tracker!$K$2:$K$1000,MATCH($A22,Lead_Tracker!$AP$2:$AP$1000,0)))</f>
        <v/>
      </c>
      <c r="F22" s="76">
        <f>IF($A22="","",INDEX(Lead_Tracker!$AJ$2:$AJ$1000,MATCH($A22,Lead_Tracker!$AP$2:$AP$1000,0)))</f>
        <v/>
      </c>
      <c r="G22" s="76">
        <f>IF($A22="","",INDEX(Lead_Tracker!$AL$2:$AL$1000,MATCH($A22,Lead_Tracker!$AP$2:$AP$1000,0)))</f>
        <v/>
      </c>
      <c r="H22" s="76">
        <f>IF($A22="","",INDEX(Lead_Tracker!$AM$2:$AM$1000,MATCH($A22,Lead_Tracker!$AP$2:$AP$1000,0)))</f>
        <v/>
      </c>
      <c r="I22" s="77">
        <f>IF($A22="","",INDEX(Lead_Tracker!$AN$2:$AN$1000,MATCH($A22,Lead_Tracker!$AP$2:$AP$1000,0)))</f>
        <v/>
      </c>
    </row>
    <row r="23">
      <c r="A23" s="72">
        <f>IFERROR(LARGE(Lead_Tracker!$AP$2:$AP$1000,15),"")</f>
        <v/>
      </c>
      <c r="B23" s="73">
        <f>IF($A23="","",INDEX(Lead_Tracker!$A$2:$A$1000,MATCH($A23,Lead_Tracker!$AP$2:$AP$1000,0)))</f>
        <v/>
      </c>
      <c r="C23" s="73">
        <f>IF($A23="","",INDEX(Lead_Tracker!$E$2:$E$1000,MATCH($A23,Lead_Tracker!$AP$2:$AP$1000,0))&amp;" "&amp;INDEX(Lead_Tracker!$F$2:$F$1000,MATCH($A23,Lead_Tracker!$AP$2:$AP$1000,0)))</f>
        <v/>
      </c>
      <c r="D23" s="73">
        <f>IF($A23="","",INDEX(Lead_Tracker!$D$2:$D$1000,MATCH($A23,Lead_Tracker!$AP$2:$AP$1000,0)))</f>
        <v/>
      </c>
      <c r="E23" s="73">
        <f>IF($A23="","",INDEX(Lead_Tracker!$K$2:$K$1000,MATCH($A23,Lead_Tracker!$AP$2:$AP$1000,0)))</f>
        <v/>
      </c>
      <c r="F23" s="73">
        <f>IF($A23="","",INDEX(Lead_Tracker!$AJ$2:$AJ$1000,MATCH($A23,Lead_Tracker!$AP$2:$AP$1000,0)))</f>
        <v/>
      </c>
      <c r="G23" s="73">
        <f>IF($A23="","",INDEX(Lead_Tracker!$AL$2:$AL$1000,MATCH($A23,Lead_Tracker!$AP$2:$AP$1000,0)))</f>
        <v/>
      </c>
      <c r="H23" s="73">
        <f>IF($A23="","",INDEX(Lead_Tracker!$AM$2:$AM$1000,MATCH($A23,Lead_Tracker!$AP$2:$AP$1000,0)))</f>
        <v/>
      </c>
      <c r="I23" s="74">
        <f>IF($A23="","",INDEX(Lead_Tracker!$AN$2:$AN$1000,MATCH($A23,Lead_Tracker!$AP$2:$AP$1000,0)))</f>
        <v/>
      </c>
    </row>
    <row r="24">
      <c r="A24" s="75">
        <f>IFERROR(LARGE(Lead_Tracker!$AP$2:$AP$1000,16),"")</f>
        <v/>
      </c>
      <c r="B24" s="76">
        <f>IF($A24="","",INDEX(Lead_Tracker!$A$2:$A$1000,MATCH($A24,Lead_Tracker!$AP$2:$AP$1000,0)))</f>
        <v/>
      </c>
      <c r="C24" s="76">
        <f>IF($A24="","",INDEX(Lead_Tracker!$E$2:$E$1000,MATCH($A24,Lead_Tracker!$AP$2:$AP$1000,0))&amp;" "&amp;INDEX(Lead_Tracker!$F$2:$F$1000,MATCH($A24,Lead_Tracker!$AP$2:$AP$1000,0)))</f>
        <v/>
      </c>
      <c r="D24" s="76">
        <f>IF($A24="","",INDEX(Lead_Tracker!$D$2:$D$1000,MATCH($A24,Lead_Tracker!$AP$2:$AP$1000,0)))</f>
        <v/>
      </c>
      <c r="E24" s="76">
        <f>IF($A24="","",INDEX(Lead_Tracker!$K$2:$K$1000,MATCH($A24,Lead_Tracker!$AP$2:$AP$1000,0)))</f>
        <v/>
      </c>
      <c r="F24" s="76">
        <f>IF($A24="","",INDEX(Lead_Tracker!$AJ$2:$AJ$1000,MATCH($A24,Lead_Tracker!$AP$2:$AP$1000,0)))</f>
        <v/>
      </c>
      <c r="G24" s="76">
        <f>IF($A24="","",INDEX(Lead_Tracker!$AL$2:$AL$1000,MATCH($A24,Lead_Tracker!$AP$2:$AP$1000,0)))</f>
        <v/>
      </c>
      <c r="H24" s="76">
        <f>IF($A24="","",INDEX(Lead_Tracker!$AM$2:$AM$1000,MATCH($A24,Lead_Tracker!$AP$2:$AP$1000,0)))</f>
        <v/>
      </c>
      <c r="I24" s="77">
        <f>IF($A24="","",INDEX(Lead_Tracker!$AN$2:$AN$1000,MATCH($A24,Lead_Tracker!$AP$2:$AP$1000,0)))</f>
        <v/>
      </c>
    </row>
    <row r="25">
      <c r="A25" s="72">
        <f>IFERROR(LARGE(Lead_Tracker!$AP$2:$AP$1000,17),"")</f>
        <v/>
      </c>
      <c r="B25" s="73">
        <f>IF($A25="","",INDEX(Lead_Tracker!$A$2:$A$1000,MATCH($A25,Lead_Tracker!$AP$2:$AP$1000,0)))</f>
        <v/>
      </c>
      <c r="C25" s="73">
        <f>IF($A25="","",INDEX(Lead_Tracker!$E$2:$E$1000,MATCH($A25,Lead_Tracker!$AP$2:$AP$1000,0))&amp;" "&amp;INDEX(Lead_Tracker!$F$2:$F$1000,MATCH($A25,Lead_Tracker!$AP$2:$AP$1000,0)))</f>
        <v/>
      </c>
      <c r="D25" s="73">
        <f>IF($A25="","",INDEX(Lead_Tracker!$D$2:$D$1000,MATCH($A25,Lead_Tracker!$AP$2:$AP$1000,0)))</f>
        <v/>
      </c>
      <c r="E25" s="73">
        <f>IF($A25="","",INDEX(Lead_Tracker!$K$2:$K$1000,MATCH($A25,Lead_Tracker!$AP$2:$AP$1000,0)))</f>
        <v/>
      </c>
      <c r="F25" s="73">
        <f>IF($A25="","",INDEX(Lead_Tracker!$AJ$2:$AJ$1000,MATCH($A25,Lead_Tracker!$AP$2:$AP$1000,0)))</f>
        <v/>
      </c>
      <c r="G25" s="73">
        <f>IF($A25="","",INDEX(Lead_Tracker!$AL$2:$AL$1000,MATCH($A25,Lead_Tracker!$AP$2:$AP$1000,0)))</f>
        <v/>
      </c>
      <c r="H25" s="73">
        <f>IF($A25="","",INDEX(Lead_Tracker!$AM$2:$AM$1000,MATCH($A25,Lead_Tracker!$AP$2:$AP$1000,0)))</f>
        <v/>
      </c>
      <c r="I25" s="74">
        <f>IF($A25="","",INDEX(Lead_Tracker!$AN$2:$AN$1000,MATCH($A25,Lead_Tracker!$AP$2:$AP$1000,0)))</f>
        <v/>
      </c>
    </row>
    <row r="26">
      <c r="A26" s="75">
        <f>IFERROR(LARGE(Lead_Tracker!$AP$2:$AP$1000,18),"")</f>
        <v/>
      </c>
      <c r="B26" s="76">
        <f>IF($A26="","",INDEX(Lead_Tracker!$A$2:$A$1000,MATCH($A26,Lead_Tracker!$AP$2:$AP$1000,0)))</f>
        <v/>
      </c>
      <c r="C26" s="76">
        <f>IF($A26="","",INDEX(Lead_Tracker!$E$2:$E$1000,MATCH($A26,Lead_Tracker!$AP$2:$AP$1000,0))&amp;" "&amp;INDEX(Lead_Tracker!$F$2:$F$1000,MATCH($A26,Lead_Tracker!$AP$2:$AP$1000,0)))</f>
        <v/>
      </c>
      <c r="D26" s="76">
        <f>IF($A26="","",INDEX(Lead_Tracker!$D$2:$D$1000,MATCH($A26,Lead_Tracker!$AP$2:$AP$1000,0)))</f>
        <v/>
      </c>
      <c r="E26" s="76">
        <f>IF($A26="","",INDEX(Lead_Tracker!$K$2:$K$1000,MATCH($A26,Lead_Tracker!$AP$2:$AP$1000,0)))</f>
        <v/>
      </c>
      <c r="F26" s="76">
        <f>IF($A26="","",INDEX(Lead_Tracker!$AJ$2:$AJ$1000,MATCH($A26,Lead_Tracker!$AP$2:$AP$1000,0)))</f>
        <v/>
      </c>
      <c r="G26" s="76">
        <f>IF($A26="","",INDEX(Lead_Tracker!$AL$2:$AL$1000,MATCH($A26,Lead_Tracker!$AP$2:$AP$1000,0)))</f>
        <v/>
      </c>
      <c r="H26" s="76">
        <f>IF($A26="","",INDEX(Lead_Tracker!$AM$2:$AM$1000,MATCH($A26,Lead_Tracker!$AP$2:$AP$1000,0)))</f>
        <v/>
      </c>
      <c r="I26" s="77">
        <f>IF($A26="","",INDEX(Lead_Tracker!$AN$2:$AN$1000,MATCH($A26,Lead_Tracker!$AP$2:$AP$1000,0)))</f>
        <v/>
      </c>
    </row>
    <row r="27">
      <c r="A27" s="72">
        <f>IFERROR(LARGE(Lead_Tracker!$AP$2:$AP$1000,19),"")</f>
        <v/>
      </c>
      <c r="B27" s="73">
        <f>IF($A27="","",INDEX(Lead_Tracker!$A$2:$A$1000,MATCH($A27,Lead_Tracker!$AP$2:$AP$1000,0)))</f>
        <v/>
      </c>
      <c r="C27" s="73">
        <f>IF($A27="","",INDEX(Lead_Tracker!$E$2:$E$1000,MATCH($A27,Lead_Tracker!$AP$2:$AP$1000,0))&amp;" "&amp;INDEX(Lead_Tracker!$F$2:$F$1000,MATCH($A27,Lead_Tracker!$AP$2:$AP$1000,0)))</f>
        <v/>
      </c>
      <c r="D27" s="73">
        <f>IF($A27="","",INDEX(Lead_Tracker!$D$2:$D$1000,MATCH($A27,Lead_Tracker!$AP$2:$AP$1000,0)))</f>
        <v/>
      </c>
      <c r="E27" s="73">
        <f>IF($A27="","",INDEX(Lead_Tracker!$K$2:$K$1000,MATCH($A27,Lead_Tracker!$AP$2:$AP$1000,0)))</f>
        <v/>
      </c>
      <c r="F27" s="73">
        <f>IF($A27="","",INDEX(Lead_Tracker!$AJ$2:$AJ$1000,MATCH($A27,Lead_Tracker!$AP$2:$AP$1000,0)))</f>
        <v/>
      </c>
      <c r="G27" s="73">
        <f>IF($A27="","",INDEX(Lead_Tracker!$AL$2:$AL$1000,MATCH($A27,Lead_Tracker!$AP$2:$AP$1000,0)))</f>
        <v/>
      </c>
      <c r="H27" s="73">
        <f>IF($A27="","",INDEX(Lead_Tracker!$AM$2:$AM$1000,MATCH($A27,Lead_Tracker!$AP$2:$AP$1000,0)))</f>
        <v/>
      </c>
      <c r="I27" s="74">
        <f>IF($A27="","",INDEX(Lead_Tracker!$AN$2:$AN$1000,MATCH($A27,Lead_Tracker!$AP$2:$AP$1000,0)))</f>
        <v/>
      </c>
    </row>
    <row r="28">
      <c r="A28" s="75">
        <f>IFERROR(LARGE(Lead_Tracker!$AP$2:$AP$1000,20),"")</f>
        <v/>
      </c>
      <c r="B28" s="76">
        <f>IF($A28="","",INDEX(Lead_Tracker!$A$2:$A$1000,MATCH($A28,Lead_Tracker!$AP$2:$AP$1000,0)))</f>
        <v/>
      </c>
      <c r="C28" s="76">
        <f>IF($A28="","",INDEX(Lead_Tracker!$E$2:$E$1000,MATCH($A28,Lead_Tracker!$AP$2:$AP$1000,0))&amp;" "&amp;INDEX(Lead_Tracker!$F$2:$F$1000,MATCH($A28,Lead_Tracker!$AP$2:$AP$1000,0)))</f>
        <v/>
      </c>
      <c r="D28" s="76">
        <f>IF($A28="","",INDEX(Lead_Tracker!$D$2:$D$1000,MATCH($A28,Lead_Tracker!$AP$2:$AP$1000,0)))</f>
        <v/>
      </c>
      <c r="E28" s="76">
        <f>IF($A28="","",INDEX(Lead_Tracker!$K$2:$K$1000,MATCH($A28,Lead_Tracker!$AP$2:$AP$1000,0)))</f>
        <v/>
      </c>
      <c r="F28" s="76">
        <f>IF($A28="","",INDEX(Lead_Tracker!$AJ$2:$AJ$1000,MATCH($A28,Lead_Tracker!$AP$2:$AP$1000,0)))</f>
        <v/>
      </c>
      <c r="G28" s="76">
        <f>IF($A28="","",INDEX(Lead_Tracker!$AL$2:$AL$1000,MATCH($A28,Lead_Tracker!$AP$2:$AP$1000,0)))</f>
        <v/>
      </c>
      <c r="H28" s="76">
        <f>IF($A28="","",INDEX(Lead_Tracker!$AM$2:$AM$1000,MATCH($A28,Lead_Tracker!$AP$2:$AP$1000,0)))</f>
        <v/>
      </c>
      <c r="I28" s="77">
        <f>IF($A28="","",INDEX(Lead_Tracker!$AN$2:$AN$1000,MATCH($A28,Lead_Tracker!$AP$2:$AP$1000,0)))</f>
        <v/>
      </c>
    </row>
  </sheetData>
  <mergeCells count="15">
    <mergeCell ref="A4:B4"/>
    <mergeCell ref="G4:H4"/>
    <mergeCell ref="J3:K3"/>
    <mergeCell ref="J4:K4"/>
    <mergeCell ref="A7:I7"/>
    <mergeCell ref="K7:M7"/>
    <mergeCell ref="K8:M8"/>
    <mergeCell ref="K10:M10"/>
    <mergeCell ref="K9:M9"/>
    <mergeCell ref="D4:E4"/>
    <mergeCell ref="A1:H1"/>
    <mergeCell ref="D3:E3"/>
    <mergeCell ref="A3:B3"/>
    <mergeCell ref="G3:H3"/>
    <mergeCell ref="K11:M11"/>
  </mergeCells>
  <conditionalFormatting sqref="F9:F28">
    <cfRule type="expression" priority="1" dxfId="2" stopIfTrue="1">
      <formula>F9="Hot"</formula>
    </cfRule>
  </conditionalFormatting>
  <conditionalFormatting sqref="G9:G28">
    <cfRule type="expression" priority="2" dxfId="1" stopIfTrue="1">
      <formula>OR(G9="Contattare subito",G9="Follow-up scaduto",G9="Lead in stallo")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100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8" customWidth="1" min="3" max="3"/>
    <col width="24" customWidth="1" min="4" max="4"/>
    <col width="14" customWidth="1" min="5" max="5"/>
    <col width="14" customWidth="1" min="6" max="6"/>
    <col width="16" customWidth="1" min="7" max="7"/>
    <col width="24" customWidth="1" min="8" max="8"/>
    <col width="16" customWidth="1" min="9" max="9"/>
    <col width="14" customWidth="1" min="10" max="10"/>
    <col width="18" customWidth="1" min="11" max="11"/>
    <col width="12" customWidth="1" min="12" max="12"/>
    <col width="12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2" customWidth="1" min="20" max="20"/>
    <col width="15" customWidth="1" min="21" max="21"/>
    <col width="18" customWidth="1" min="22" max="22"/>
    <col width="12" customWidth="1" min="23" max="23"/>
    <col width="16" customWidth="1" min="24" max="24"/>
    <col width="16" customWidth="1" min="25" max="25"/>
    <col width="18" customWidth="1" min="26" max="26"/>
    <col width="22" customWidth="1" min="27" max="27"/>
    <col width="12" customWidth="1" min="28" max="28"/>
    <col width="14" customWidth="1" min="29" max="29"/>
    <col width="18" customWidth="1" min="30" max="30"/>
    <col width="20" customWidth="1" min="31" max="31"/>
    <col width="28" customWidth="1" min="32" max="32"/>
    <col width="16" customWidth="1" min="33" max="33"/>
    <col width="16" customWidth="1" min="34" max="34"/>
    <col width="12" customWidth="1" min="35" max="35"/>
    <col width="12" customWidth="1" min="36" max="36"/>
    <col width="18" customWidth="1" min="37" max="37"/>
    <col width="20" customWidth="1" min="38" max="38"/>
    <col width="18" customWidth="1" min="39" max="39"/>
    <col width="18" customWidth="1" min="40" max="40"/>
    <col width="16" customWidth="1" min="41" max="41"/>
    <col width="18" customWidth="1" min="42" max="42"/>
  </cols>
  <sheetData>
    <row r="1" ht="34" customHeight="1">
      <c r="A1" s="78" t="inlineStr">
        <is>
          <t>ID Lead</t>
        </is>
      </c>
      <c r="B1" s="78" t="inlineStr">
        <is>
          <t>Data Lead</t>
        </is>
      </c>
      <c r="C1" s="78" t="inlineStr">
        <is>
          <t>Fonte Lead</t>
        </is>
      </c>
      <c r="D1" s="78" t="inlineStr">
        <is>
          <t>Progetto / Immobile</t>
        </is>
      </c>
      <c r="E1" s="78" t="inlineStr">
        <is>
          <t>Nome</t>
        </is>
      </c>
      <c r="F1" s="78" t="inlineStr">
        <is>
          <t>Cognome</t>
        </is>
      </c>
      <c r="G1" s="78" t="inlineStr">
        <is>
          <t>Telefono</t>
        </is>
      </c>
      <c r="H1" s="78" t="inlineStr">
        <is>
          <t>Email</t>
        </is>
      </c>
      <c r="I1" s="78" t="inlineStr">
        <is>
          <t>Interesse</t>
        </is>
      </c>
      <c r="J1" s="78" t="inlineStr">
        <is>
          <t>Budget (€)</t>
        </is>
      </c>
      <c r="K1" s="79" t="inlineStr">
        <is>
          <t>Stato Funnel</t>
        </is>
      </c>
      <c r="L1" s="78" t="inlineStr">
        <is>
          <t>Step Funnel</t>
        </is>
      </c>
      <c r="M1" s="79" t="inlineStr">
        <is>
          <t>Esito Finale</t>
        </is>
      </c>
      <c r="N1" s="78" t="inlineStr">
        <is>
          <t>Lead qualificato?</t>
        </is>
      </c>
      <c r="O1" s="78" t="inlineStr">
        <is>
          <t>Visita effettuata?</t>
        </is>
      </c>
      <c r="P1" s="78" t="inlineStr">
        <is>
          <t>Trattativa aperta?</t>
        </is>
      </c>
      <c r="Q1" s="78" t="inlineStr">
        <is>
          <t>Offerta presentata?</t>
        </is>
      </c>
      <c r="R1" s="78" t="inlineStr">
        <is>
          <t>Prenotazione?</t>
        </is>
      </c>
      <c r="S1" s="78" t="inlineStr">
        <is>
          <t>Vendita chiusa?</t>
        </is>
      </c>
      <c r="T1" s="78" t="inlineStr">
        <is>
          <t>Lead persa?</t>
        </is>
      </c>
      <c r="U1" s="78" t="inlineStr">
        <is>
          <t>Data Primo Contatto</t>
        </is>
      </c>
      <c r="V1" s="78" t="inlineStr">
        <is>
          <t>Esito Primo Contatto</t>
        </is>
      </c>
      <c r="W1" s="78" t="inlineStr">
        <is>
          <t>Data Visita</t>
        </is>
      </c>
      <c r="X1" s="78" t="inlineStr">
        <is>
          <t>Esito Visita</t>
        </is>
      </c>
      <c r="Y1" s="78" t="inlineStr">
        <is>
          <t>Importo Offerta (€)</t>
        </is>
      </c>
      <c r="Z1" s="78" t="inlineStr">
        <is>
          <t>Caparra / Prenotazione (€)</t>
        </is>
      </c>
      <c r="AA1" s="78" t="inlineStr">
        <is>
          <t>Valore vendita potenziale (€)</t>
        </is>
      </c>
      <c r="AB1" s="78" t="inlineStr">
        <is>
          <t>Data Chiusura</t>
        </is>
      </c>
      <c r="AC1" s="78" t="inlineStr">
        <is>
          <t>Giorni Apertura</t>
        </is>
      </c>
      <c r="AD1" s="78" t="inlineStr">
        <is>
          <t>Referente</t>
        </is>
      </c>
      <c r="AE1" s="78" t="inlineStr">
        <is>
          <t>Motivo Persa</t>
        </is>
      </c>
      <c r="AF1" s="78" t="inlineStr">
        <is>
          <t>Note</t>
        </is>
      </c>
      <c r="AG1" s="78" t="inlineStr">
        <is>
          <t>Ultimo aggiornamento</t>
        </is>
      </c>
      <c r="AH1" s="78" t="inlineStr">
        <is>
          <t>Giorni senza update</t>
        </is>
      </c>
      <c r="AI1" s="78" t="inlineStr">
        <is>
          <t>Lead score</t>
        </is>
      </c>
      <c r="AJ1" s="79" t="inlineStr">
        <is>
          <t>Priorità</t>
        </is>
      </c>
      <c r="AK1" s="78" t="inlineStr">
        <is>
          <t>SLA primo contatto (gg)</t>
        </is>
      </c>
      <c r="AL1" s="79" t="inlineStr">
        <is>
          <t>Alert operativo</t>
        </is>
      </c>
      <c r="AM1" s="79" t="inlineStr">
        <is>
          <t>Prossima Azione</t>
        </is>
      </c>
      <c r="AN1" s="79" t="inlineStr">
        <is>
          <t>Data prossimo follow-up</t>
        </is>
      </c>
      <c r="AO1" s="78" t="inlineStr">
        <is>
          <t>Follow-up scaduto?</t>
        </is>
      </c>
      <c r="AP1" s="79" t="inlineStr">
        <is>
          <t>Punteggio azione oggi</t>
        </is>
      </c>
    </row>
    <row r="2">
      <c r="A2" s="7">
        <f>IF(B2="","",ROW()-1)</f>
        <v/>
      </c>
      <c r="B2" s="30" t="n">
        <v>46082</v>
      </c>
      <c r="C2" s="9" t="inlineStr">
        <is>
          <t>Meta Ads</t>
        </is>
      </c>
      <c r="D2" s="9" t="inlineStr">
        <is>
          <t>Residenza Aurora</t>
        </is>
      </c>
      <c r="E2" s="9" t="inlineStr">
        <is>
          <t>Luca</t>
        </is>
      </c>
      <c r="F2" s="9" t="inlineStr">
        <is>
          <t>Rossi</t>
        </is>
      </c>
      <c r="G2" s="9" t="inlineStr">
        <is>
          <t>3331234567</t>
        </is>
      </c>
      <c r="H2" s="9" t="inlineStr">
        <is>
          <t>luca.rossi@email.it</t>
        </is>
      </c>
      <c r="I2" s="9" t="inlineStr">
        <is>
          <t>Prima casa</t>
        </is>
      </c>
      <c r="J2" s="10" t="n">
        <v>320000</v>
      </c>
      <c r="K2" s="9" t="inlineStr">
        <is>
          <t>Qualificato</t>
        </is>
      </c>
      <c r="L2" s="11">
        <f>IF(K2="","",IF(K2="Nuovo",1,IF(K2="Tentativo contatto",1,IF(K2="Contattato",2,IF(K2="Qualificato",4,IF(K2="Visita fissata",5,IF(K2="Visita effettuata",6,IF(K2="Trattativa",7,IF(K2="Offerta",8,IF(K2="Prenotazione",9,IF(K2="Venduto",10,""))))))))))))</f>
        <v/>
      </c>
      <c r="M2" s="12" t="inlineStr">
        <is>
          <t>In corso</t>
        </is>
      </c>
      <c r="N2" s="11">
        <f>IF(L2&gt;=4,1,0)</f>
        <v/>
      </c>
      <c r="O2" s="11">
        <f>IF(L2&gt;=6,1,0)</f>
        <v/>
      </c>
      <c r="P2" s="11">
        <f>IF(L2&gt;=7,1,0)</f>
        <v/>
      </c>
      <c r="Q2" s="11">
        <f>IF(L2&gt;=8,1,0)</f>
        <v/>
      </c>
      <c r="R2" s="11">
        <f>IF(L2&gt;=9,1,0)</f>
        <v/>
      </c>
      <c r="S2" s="11">
        <f>IF(OR(L2=10,M2="Vinta"),1,0)</f>
        <v/>
      </c>
      <c r="T2" s="11">
        <f>IF(M2="Persa",1,0)</f>
        <v/>
      </c>
      <c r="U2" s="30" t="n">
        <v>46083</v>
      </c>
      <c r="V2" s="9" t="inlineStr">
        <is>
          <t>Risponde</t>
        </is>
      </c>
      <c r="W2" s="30" t="n"/>
      <c r="X2" s="9" t="inlineStr">
        <is>
          <t>Da fissare</t>
        </is>
      </c>
      <c r="Y2" s="10" t="n"/>
      <c r="Z2" s="10" t="n"/>
      <c r="AA2" s="10" t="n">
        <v>315000</v>
      </c>
      <c r="AB2" s="30" t="n"/>
      <c r="AC2" s="7">
        <f>IF(B2="","",IF(AB2="",TODAY()-B2,AB2-B2))</f>
        <v/>
      </c>
      <c r="AD2" s="9" t="inlineStr">
        <is>
          <t>Commerciale 1</t>
        </is>
      </c>
      <c r="AE2" s="9" t="inlineStr"/>
      <c r="AF2" s="9" t="inlineStr">
        <is>
          <t>Lead caldo da richiamare</t>
        </is>
      </c>
      <c r="AG2" s="37">
        <f>IF(B2="","",MAX(B2,IF(U2="",0,U2),IF(W2="",0,W2),IF(AB2="",0,AB2),IF(AN2="",0,AN2)))</f>
        <v/>
      </c>
      <c r="AH2" s="11">
        <f>IF(AG2="","",TODAY()-AG2)</f>
        <v/>
      </c>
      <c r="AI2" s="80">
        <f>IF(B2="","",MIN(100,IF(J2&gt;=300000,20,IF(J2&gt;=200000,10,5))+IF(OR(C2="Referral",C2="Passaparola"),20,IF(OR(C2="Sito web",C2="LinkedIn",C2="Email marketing"),15,10))+IF(L2&gt;=8,25,IF(L2&gt;=6,18,IF(L2&gt;=4,12,5)))+IF(AND(V2&lt;&gt;"",V2&lt;&gt;"Non risponde",V2&lt;&gt;"Non interessato"),10,0)+IF(X2="Eseguita",10,0)+IF(Z2&gt;0,15,0)))</f>
        <v/>
      </c>
      <c r="AJ2" s="80">
        <f>IF(AI2="","",IF(AI2&gt;=80,"Hot",IF(AI2&gt;=60,"Alta",IF(AI2&gt;=40,"Media","Bassa"))))</f>
        <v/>
      </c>
      <c r="AK2" s="11">
        <f>IF(B2="","",IF(U2="",TODAY()-B2,U2-B2))</f>
        <v/>
      </c>
      <c r="AL2" s="80">
        <f>IF(B2="","",IF(M2="Vinta","Chiusa - vinta",IF(M2="Persa","Chiusa - persa",IF(AND(U2="",TODAY()-B2&gt;1),"Contattare subito",IF(AND(M2="In corso",AH2&gt;7),"Lead in stallo",IF(AND(AN2&lt;&gt;"",AN2&lt;TODAY(),M2="In corso"),"Follow-up scaduto",IF(AND(K2="Offerta",Y2="",W2&lt;&gt;"",TODAY()-W2&gt;3),"Verificare offerta","OK"))))))</f>
        <v/>
      </c>
      <c r="AM2" s="38" t="n"/>
      <c r="AN2" s="39" t="n"/>
      <c r="AO2" s="11">
        <f>IF(AND(AN2&lt;&gt;"",AN2&lt;TODAY(),M2="In corso"),1,0)</f>
        <v/>
      </c>
      <c r="AP2" s="81">
        <f>IF(B2="","",IF(OR(M2="Vinta",M2="Persa"),0,IF(AL2="Contattare subito",50,0)+IF(AL2="Follow-up scaduto",40,0)+IF(AL2="Lead in stallo",35,0)+IF(AJ2="Hot",30,IF(AJ2="Alta",20,IF(AJ2="Media",10,0)))+IF(AO2=1,10,0)+L2/10+ROW()/100000))</f>
        <v/>
      </c>
    </row>
    <row r="3">
      <c r="A3" s="7">
        <f>IF(B3="","",ROW()-1)</f>
        <v/>
      </c>
      <c r="B3" s="30" t="n">
        <v>46084</v>
      </c>
      <c r="C3" s="9" t="inlineStr">
        <is>
          <t>Portali immobiliari</t>
        </is>
      </c>
      <c r="D3" s="9" t="inlineStr">
        <is>
          <t>Cantiere Levante</t>
        </is>
      </c>
      <c r="E3" s="9" t="inlineStr">
        <is>
          <t>Sara</t>
        </is>
      </c>
      <c r="F3" s="9" t="inlineStr">
        <is>
          <t>Bianchi</t>
        </is>
      </c>
      <c r="G3" s="9" t="inlineStr">
        <is>
          <t>3391112233</t>
        </is>
      </c>
      <c r="H3" s="9" t="inlineStr">
        <is>
          <t>sara.b@email.it</t>
        </is>
      </c>
      <c r="I3" s="9" t="inlineStr">
        <is>
          <t>Investimento</t>
        </is>
      </c>
      <c r="J3" s="10" t="n">
        <v>210000</v>
      </c>
      <c r="K3" s="9" t="inlineStr">
        <is>
          <t>Visita effettuata</t>
        </is>
      </c>
      <c r="L3" s="11">
        <f>IF(K3="","",IF(K3="Nuovo",1,IF(K3="Tentativo contatto",1,IF(K3="Contattato",2,IF(K3="Qualificato",4,IF(K3="Visita fissata",5,IF(K3="Visita effettuata",6,IF(K3="Trattativa",7,IF(K3="Offerta",8,IF(K3="Prenotazione",9,IF(K3="Venduto",10,""))))))))))))</f>
        <v/>
      </c>
      <c r="M3" s="12" t="inlineStr">
        <is>
          <t>In corso</t>
        </is>
      </c>
      <c r="N3" s="11">
        <f>IF(L3&gt;=4,1,0)</f>
        <v/>
      </c>
      <c r="O3" s="11">
        <f>IF(L3&gt;=6,1,0)</f>
        <v/>
      </c>
      <c r="P3" s="11">
        <f>IF(L3&gt;=7,1,0)</f>
        <v/>
      </c>
      <c r="Q3" s="11">
        <f>IF(L3&gt;=8,1,0)</f>
        <v/>
      </c>
      <c r="R3" s="11">
        <f>IF(L3&gt;=9,1,0)</f>
        <v/>
      </c>
      <c r="S3" s="11">
        <f>IF(OR(L3=10,M3="Vinta"),1,0)</f>
        <v/>
      </c>
      <c r="T3" s="11">
        <f>IF(M3="Persa",1,0)</f>
        <v/>
      </c>
      <c r="U3" s="30" t="n">
        <v>46084</v>
      </c>
      <c r="V3" s="9" t="inlineStr">
        <is>
          <t>Risponde</t>
        </is>
      </c>
      <c r="W3" s="30" t="n">
        <v>46087</v>
      </c>
      <c r="X3" s="9" t="inlineStr">
        <is>
          <t>Eseguita</t>
        </is>
      </c>
      <c r="Y3" s="10" t="n"/>
      <c r="Z3" s="10" t="n"/>
      <c r="AA3" s="10" t="n">
        <v>205000</v>
      </c>
      <c r="AB3" s="30" t="n"/>
      <c r="AC3" s="7">
        <f>IF(B3="","",IF(AB3="",TODAY()-B3,AB3-B3))</f>
        <v/>
      </c>
      <c r="AD3" s="9" t="inlineStr">
        <is>
          <t>Commerciale 2</t>
        </is>
      </c>
      <c r="AE3" s="9" t="inlineStr"/>
      <c r="AF3" s="9" t="inlineStr">
        <is>
          <t>Interessata a bilocale alto piano</t>
        </is>
      </c>
      <c r="AG3" s="37">
        <f>IF(B3="","",MAX(B3,IF(U3="",0,U3),IF(W3="",0,W3),IF(AB3="",0,AB3),IF(AN3="",0,AN3)))</f>
        <v/>
      </c>
      <c r="AH3" s="11">
        <f>IF(AG3="","",TODAY()-AG3)</f>
        <v/>
      </c>
      <c r="AI3" s="82">
        <f>IF(B3="","",MIN(100,IF(J3&gt;=300000,20,IF(J3&gt;=200000,10,5))+IF(OR(C3="Referral",C3="Passaparola"),20,IF(OR(C3="Sito web",C3="LinkedIn",C3="Email marketing"),15,10))+IF(L3&gt;=8,25,IF(L3&gt;=6,18,IF(L3&gt;=4,12,5)))+IF(AND(V3&lt;&gt;"",V3&lt;&gt;"Non risponde",V3&lt;&gt;"Non interessato"),10,0)+IF(X3="Eseguita",10,0)+IF(Z3&gt;0,15,0)))</f>
        <v/>
      </c>
      <c r="AJ3" s="82">
        <f>IF(AI3="","",IF(AI3&gt;=80,"Hot",IF(AI3&gt;=60,"Alta",IF(AI3&gt;=40,"Media","Bassa"))))</f>
        <v/>
      </c>
      <c r="AK3" s="11">
        <f>IF(B3="","",IF(U3="",TODAY()-B3,U3-B3))</f>
        <v/>
      </c>
      <c r="AL3" s="82">
        <f>IF(B3="","",IF(M3="Vinta","Chiusa - vinta",IF(M3="Persa","Chiusa - persa",IF(AND(U3="",TODAY()-B3&gt;1),"Contattare subito",IF(AND(M3="In corso",AH3&gt;7),"Lead in stallo",IF(AND(AN3&lt;&gt;"",AN3&lt;TODAY(),M3="In corso"),"Follow-up scaduto",IF(AND(K3="Offerta",Y3="",W3&lt;&gt;"",TODAY()-W3&gt;3),"Verificare offerta","OK"))))))</f>
        <v/>
      </c>
      <c r="AM3" s="38" t="n"/>
      <c r="AN3" s="39" t="n"/>
      <c r="AO3" s="11">
        <f>IF(AND(AN3&lt;&gt;"",AN3&lt;TODAY(),M3="In corso"),1,0)</f>
        <v/>
      </c>
      <c r="AP3" s="83">
        <f>IF(B3="","",IF(OR(M3="Vinta",M3="Persa"),0,IF(AL3="Contattare subito",50,0)+IF(AL3="Follow-up scaduto",40,0)+IF(AL3="Lead in stallo",35,0)+IF(AJ3="Hot",30,IF(AJ3="Alta",20,IF(AJ3="Media",10,0)))+IF(AO3=1,10,0)+L3/10+ROW()/100000))</f>
        <v/>
      </c>
    </row>
    <row r="4">
      <c r="A4" s="7">
        <f>IF(B4="","",ROW()-1)</f>
        <v/>
      </c>
      <c r="B4" s="30" t="n">
        <v>46086</v>
      </c>
      <c r="C4" s="9" t="inlineStr">
        <is>
          <t>Referral</t>
        </is>
      </c>
      <c r="D4" s="9" t="inlineStr">
        <is>
          <t>Borgo Verde</t>
        </is>
      </c>
      <c r="E4" s="9" t="inlineStr">
        <is>
          <t>Marco</t>
        </is>
      </c>
      <c r="F4" s="9" t="inlineStr">
        <is>
          <t>De Santis</t>
        </is>
      </c>
      <c r="G4" s="9" t="inlineStr">
        <is>
          <t>3479876543</t>
        </is>
      </c>
      <c r="H4" s="9" t="inlineStr">
        <is>
          <t>marco.ds@email.it</t>
        </is>
      </c>
      <c r="I4" s="9" t="inlineStr">
        <is>
          <t>Prima casa</t>
        </is>
      </c>
      <c r="J4" s="10" t="n">
        <v>410000</v>
      </c>
      <c r="K4" s="9" t="inlineStr">
        <is>
          <t>Offerta</t>
        </is>
      </c>
      <c r="L4" s="11">
        <f>IF(K4="","",IF(K4="Nuovo",1,IF(K4="Tentativo contatto",1,IF(K4="Contattato",2,IF(K4="Qualificato",4,IF(K4="Visita fissata",5,IF(K4="Visita effettuata",6,IF(K4="Trattativa",7,IF(K4="Offerta",8,IF(K4="Prenotazione",9,IF(K4="Venduto",10,""))))))))))))</f>
        <v/>
      </c>
      <c r="M4" s="12" t="inlineStr">
        <is>
          <t>In corso</t>
        </is>
      </c>
      <c r="N4" s="11">
        <f>IF(L4&gt;=4,1,0)</f>
        <v/>
      </c>
      <c r="O4" s="11">
        <f>IF(L4&gt;=6,1,0)</f>
        <v/>
      </c>
      <c r="P4" s="11">
        <f>IF(L4&gt;=7,1,0)</f>
        <v/>
      </c>
      <c r="Q4" s="11">
        <f>IF(L4&gt;=8,1,0)</f>
        <v/>
      </c>
      <c r="R4" s="11">
        <f>IF(L4&gt;=9,1,0)</f>
        <v/>
      </c>
      <c r="S4" s="11">
        <f>IF(OR(L4=10,M4="Vinta"),1,0)</f>
        <v/>
      </c>
      <c r="T4" s="11">
        <f>IF(M4="Persa",1,0)</f>
        <v/>
      </c>
      <c r="U4" s="30" t="n">
        <v>46086</v>
      </c>
      <c r="V4" s="9" t="inlineStr">
        <is>
          <t>Risponde</t>
        </is>
      </c>
      <c r="W4" s="30" t="n">
        <v>46089</v>
      </c>
      <c r="X4" s="9" t="inlineStr">
        <is>
          <t>Eseguita</t>
        </is>
      </c>
      <c r="Y4" s="10" t="n">
        <v>398000</v>
      </c>
      <c r="Z4" s="10" t="n"/>
      <c r="AA4" s="10" t="n">
        <v>405000</v>
      </c>
      <c r="AB4" s="30" t="n"/>
      <c r="AC4" s="7">
        <f>IF(B4="","",IF(AB4="",TODAY()-B4,AB4-B4))</f>
        <v/>
      </c>
      <c r="AD4" s="9" t="inlineStr">
        <is>
          <t>Titolare</t>
        </is>
      </c>
      <c r="AE4" s="9" t="inlineStr"/>
      <c r="AF4" s="9" t="inlineStr">
        <is>
          <t>In attesa riscontro developer</t>
        </is>
      </c>
      <c r="AG4" s="37">
        <f>IF(B4="","",MAX(B4,IF(U4="",0,U4),IF(W4="",0,W4),IF(AB4="",0,AB4),IF(AN4="",0,AN4)))</f>
        <v/>
      </c>
      <c r="AH4" s="11">
        <f>IF(AG4="","",TODAY()-AG4)</f>
        <v/>
      </c>
      <c r="AI4" s="80">
        <f>IF(B4="","",MIN(100,IF(J4&gt;=300000,20,IF(J4&gt;=200000,10,5))+IF(OR(C4="Referral",C4="Passaparola"),20,IF(OR(C4="Sito web",C4="LinkedIn",C4="Email marketing"),15,10))+IF(L4&gt;=8,25,IF(L4&gt;=6,18,IF(L4&gt;=4,12,5)))+IF(AND(V4&lt;&gt;"",V4&lt;&gt;"Non risponde",V4&lt;&gt;"Non interessato"),10,0)+IF(X4="Eseguita",10,0)+IF(Z4&gt;0,15,0)))</f>
        <v/>
      </c>
      <c r="AJ4" s="80">
        <f>IF(AI4="","",IF(AI4&gt;=80,"Hot",IF(AI4&gt;=60,"Alta",IF(AI4&gt;=40,"Media","Bassa"))))</f>
        <v/>
      </c>
      <c r="AK4" s="11">
        <f>IF(B4="","",IF(U4="",TODAY()-B4,U4-B4))</f>
        <v/>
      </c>
      <c r="AL4" s="80">
        <f>IF(B4="","",IF(M4="Vinta","Chiusa - vinta",IF(M4="Persa","Chiusa - persa",IF(AND(U4="",TODAY()-B4&gt;1),"Contattare subito",IF(AND(M4="In corso",AH4&gt;7),"Lead in stallo",IF(AND(AN4&lt;&gt;"",AN4&lt;TODAY(),M4="In corso"),"Follow-up scaduto",IF(AND(K4="Offerta",Y4="",W4&lt;&gt;"",TODAY()-W4&gt;3),"Verificare offerta","OK"))))))</f>
        <v/>
      </c>
      <c r="AM4" s="38" t="n"/>
      <c r="AN4" s="39" t="n"/>
      <c r="AO4" s="11">
        <f>IF(AND(AN4&lt;&gt;"",AN4&lt;TODAY(),M4="In corso"),1,0)</f>
        <v/>
      </c>
      <c r="AP4" s="81">
        <f>IF(B4="","",IF(OR(M4="Vinta",M4="Persa"),0,IF(AL4="Contattare subito",50,0)+IF(AL4="Follow-up scaduto",40,0)+IF(AL4="Lead in stallo",35,0)+IF(AJ4="Hot",30,IF(AJ4="Alta",20,IF(AJ4="Media",10,0)))+IF(AO4=1,10,0)+L4/10+ROW()/100000))</f>
        <v/>
      </c>
    </row>
    <row r="5">
      <c r="A5" s="7">
        <f>IF(B5="","",ROW()-1)</f>
        <v/>
      </c>
      <c r="B5" s="30" t="n">
        <v>46088</v>
      </c>
      <c r="C5" s="9" t="inlineStr">
        <is>
          <t>Google Ads</t>
        </is>
      </c>
      <c r="D5" s="9" t="inlineStr">
        <is>
          <t>Residenze Marea</t>
        </is>
      </c>
      <c r="E5" s="9" t="inlineStr">
        <is>
          <t>Giulia</t>
        </is>
      </c>
      <c r="F5" s="9" t="inlineStr">
        <is>
          <t>Marino</t>
        </is>
      </c>
      <c r="G5" s="9" t="inlineStr">
        <is>
          <t>3402223344</t>
        </is>
      </c>
      <c r="H5" s="9" t="inlineStr">
        <is>
          <t>giulia.m@email.it</t>
        </is>
      </c>
      <c r="I5" s="9" t="inlineStr">
        <is>
          <t>Investimento</t>
        </is>
      </c>
      <c r="J5" s="10" t="n">
        <v>185000</v>
      </c>
      <c r="K5" s="9" t="inlineStr">
        <is>
          <t>Venduto</t>
        </is>
      </c>
      <c r="L5" s="11">
        <f>IF(K5="","",IF(K5="Nuovo",1,IF(K5="Tentativo contatto",1,IF(K5="Contattato",2,IF(K5="Qualificato",4,IF(K5="Visita fissata",5,IF(K5="Visita effettuata",6,IF(K5="Trattativa",7,IF(K5="Offerta",8,IF(K5="Prenotazione",9,IF(K5="Venduto",10,""))))))))))))</f>
        <v/>
      </c>
      <c r="M5" s="12" t="inlineStr">
        <is>
          <t>Vinta</t>
        </is>
      </c>
      <c r="N5" s="11">
        <f>IF(L5&gt;=4,1,0)</f>
        <v/>
      </c>
      <c r="O5" s="11">
        <f>IF(L5&gt;=6,1,0)</f>
        <v/>
      </c>
      <c r="P5" s="11">
        <f>IF(L5&gt;=7,1,0)</f>
        <v/>
      </c>
      <c r="Q5" s="11">
        <f>IF(L5&gt;=8,1,0)</f>
        <v/>
      </c>
      <c r="R5" s="11">
        <f>IF(L5&gt;=9,1,0)</f>
        <v/>
      </c>
      <c r="S5" s="11">
        <f>IF(OR(L5=10,M5="Vinta"),1,0)</f>
        <v/>
      </c>
      <c r="T5" s="11">
        <f>IF(M5="Persa",1,0)</f>
        <v/>
      </c>
      <c r="U5" s="30" t="n">
        <v>46088</v>
      </c>
      <c r="V5" s="9" t="inlineStr">
        <is>
          <t>Risponde</t>
        </is>
      </c>
      <c r="W5" s="30" t="n">
        <v>46091</v>
      </c>
      <c r="X5" s="9" t="inlineStr">
        <is>
          <t>Eseguita</t>
        </is>
      </c>
      <c r="Y5" s="10" t="n">
        <v>180000</v>
      </c>
      <c r="Z5" s="10" t="n">
        <v>10000</v>
      </c>
      <c r="AA5" s="10" t="n">
        <v>180000</v>
      </c>
      <c r="AB5" s="30" t="n">
        <v>46096</v>
      </c>
      <c r="AC5" s="7">
        <f>IF(B5="","",IF(AB5="",TODAY()-B5,AB5-B5))</f>
        <v/>
      </c>
      <c r="AD5" s="9" t="inlineStr">
        <is>
          <t>Commerciale 1</t>
        </is>
      </c>
      <c r="AE5" s="9" t="inlineStr"/>
      <c r="AF5" s="9" t="inlineStr">
        <is>
          <t>Vendita chiusa</t>
        </is>
      </c>
      <c r="AG5" s="37">
        <f>IF(B5="","",MAX(B5,IF(U5="",0,U5),IF(W5="",0,W5),IF(AB5="",0,AB5),IF(AN5="",0,AN5)))</f>
        <v/>
      </c>
      <c r="AH5" s="11">
        <f>IF(AG5="","",TODAY()-AG5)</f>
        <v/>
      </c>
      <c r="AI5" s="82">
        <f>IF(B5="","",MIN(100,IF(J5&gt;=300000,20,IF(J5&gt;=200000,10,5))+IF(OR(C5="Referral",C5="Passaparola"),20,IF(OR(C5="Sito web",C5="LinkedIn",C5="Email marketing"),15,10))+IF(L5&gt;=8,25,IF(L5&gt;=6,18,IF(L5&gt;=4,12,5)))+IF(AND(V5&lt;&gt;"",V5&lt;&gt;"Non risponde",V5&lt;&gt;"Non interessato"),10,0)+IF(X5="Eseguita",10,0)+IF(Z5&gt;0,15,0)))</f>
        <v/>
      </c>
      <c r="AJ5" s="82">
        <f>IF(AI5="","",IF(AI5&gt;=80,"Hot",IF(AI5&gt;=60,"Alta",IF(AI5&gt;=40,"Media","Bassa"))))</f>
        <v/>
      </c>
      <c r="AK5" s="11">
        <f>IF(B5="","",IF(U5="",TODAY()-B5,U5-B5))</f>
        <v/>
      </c>
      <c r="AL5" s="82">
        <f>IF(B5="","",IF(M5="Vinta","Chiusa - vinta",IF(M5="Persa","Chiusa - persa",IF(AND(U5="",TODAY()-B5&gt;1),"Contattare subito",IF(AND(M5="In corso",AH5&gt;7),"Lead in stallo",IF(AND(AN5&lt;&gt;"",AN5&lt;TODAY(),M5="In corso"),"Follow-up scaduto",IF(AND(K5="Offerta",Y5="",W5&lt;&gt;"",TODAY()-W5&gt;3),"Verificare offerta","OK"))))))</f>
        <v/>
      </c>
      <c r="AM5" s="38" t="n"/>
      <c r="AN5" s="39" t="n"/>
      <c r="AO5" s="11">
        <f>IF(AND(AN5&lt;&gt;"",AN5&lt;TODAY(),M5="In corso"),1,0)</f>
        <v/>
      </c>
      <c r="AP5" s="83">
        <f>IF(B5="","",IF(OR(M5="Vinta",M5="Persa"),0,IF(AL5="Contattare subito",50,0)+IF(AL5="Follow-up scaduto",40,0)+IF(AL5="Lead in stallo",35,0)+IF(AJ5="Hot",30,IF(AJ5="Alta",20,IF(AJ5="Media",10,0)))+IF(AO5=1,10,0)+L5/10+ROW()/100000))</f>
        <v/>
      </c>
    </row>
    <row r="6">
      <c r="A6" s="7">
        <f>IF(B6="","",ROW()-1)</f>
        <v/>
      </c>
      <c r="B6" s="30" t="n">
        <v>46089</v>
      </c>
      <c r="C6" s="9" t="inlineStr">
        <is>
          <t>Sito web</t>
        </is>
      </c>
      <c r="D6" s="9" t="inlineStr">
        <is>
          <t>Palazzo Centro</t>
        </is>
      </c>
      <c r="E6" s="9" t="inlineStr">
        <is>
          <t>Antonio</t>
        </is>
      </c>
      <c r="F6" s="9" t="inlineStr">
        <is>
          <t>Greco</t>
        </is>
      </c>
      <c r="G6" s="9" t="inlineStr">
        <is>
          <t>3487654321</t>
        </is>
      </c>
      <c r="H6" s="9" t="inlineStr">
        <is>
          <t>antonio.g@email.it</t>
        </is>
      </c>
      <c r="I6" s="9" t="inlineStr">
        <is>
          <t>Ufficio</t>
        </is>
      </c>
      <c r="J6" s="10" t="n">
        <v>290000</v>
      </c>
      <c r="K6" s="9" t="inlineStr">
        <is>
          <t>Contattato</t>
        </is>
      </c>
      <c r="L6" s="11">
        <f>IF(K6="","",IF(K6="Nuovo",1,IF(K6="Tentativo contatto",1,IF(K6="Contattato",2,IF(K6="Qualificato",4,IF(K6="Visita fissata",5,IF(K6="Visita effettuata",6,IF(K6="Trattativa",7,IF(K6="Offerta",8,IF(K6="Prenotazione",9,IF(K6="Venduto",10,""))))))))))))</f>
        <v/>
      </c>
      <c r="M6" s="12" t="inlineStr">
        <is>
          <t>Persa</t>
        </is>
      </c>
      <c r="N6" s="11">
        <f>IF(L6&gt;=4,1,0)</f>
        <v/>
      </c>
      <c r="O6" s="11">
        <f>IF(L6&gt;=6,1,0)</f>
        <v/>
      </c>
      <c r="P6" s="11">
        <f>IF(L6&gt;=7,1,0)</f>
        <v/>
      </c>
      <c r="Q6" s="11">
        <f>IF(L6&gt;=8,1,0)</f>
        <v/>
      </c>
      <c r="R6" s="11">
        <f>IF(L6&gt;=9,1,0)</f>
        <v/>
      </c>
      <c r="S6" s="11">
        <f>IF(OR(L6=10,M6="Vinta"),1,0)</f>
        <v/>
      </c>
      <c r="T6" s="11">
        <f>IF(M6="Persa",1,0)</f>
        <v/>
      </c>
      <c r="U6" s="30" t="n">
        <v>46090</v>
      </c>
      <c r="V6" s="9" t="inlineStr">
        <is>
          <t>Non interessato</t>
        </is>
      </c>
      <c r="W6" s="30" t="n"/>
      <c r="X6" s="9" t="inlineStr">
        <is>
          <t>Da fissare</t>
        </is>
      </c>
      <c r="Y6" s="10" t="n"/>
      <c r="Z6" s="10" t="n"/>
      <c r="AA6" s="10" t="n">
        <v>285000</v>
      </c>
      <c r="AB6" s="30" t="n"/>
      <c r="AC6" s="7">
        <f>IF(B6="","",IF(AB6="",TODAY()-B6,AB6-B6))</f>
        <v/>
      </c>
      <c r="AD6" s="9" t="inlineStr">
        <is>
          <t>Partner</t>
        </is>
      </c>
      <c r="AE6" s="9" t="inlineStr">
        <is>
          <t>Budget non coerente</t>
        </is>
      </c>
      <c r="AF6" s="9" t="inlineStr">
        <is>
          <t>Ha scelto altra zona</t>
        </is>
      </c>
      <c r="AG6" s="37">
        <f>IF(B6="","",MAX(B6,IF(U6="",0,U6),IF(W6="",0,W6),IF(AB6="",0,AB6),IF(AN6="",0,AN6)))</f>
        <v/>
      </c>
      <c r="AH6" s="11">
        <f>IF(AG6="","",TODAY()-AG6)</f>
        <v/>
      </c>
      <c r="AI6" s="80">
        <f>IF(B6="","",MIN(100,IF(J6&gt;=300000,20,IF(J6&gt;=200000,10,5))+IF(OR(C6="Referral",C6="Passaparola"),20,IF(OR(C6="Sito web",C6="LinkedIn",C6="Email marketing"),15,10))+IF(L6&gt;=8,25,IF(L6&gt;=6,18,IF(L6&gt;=4,12,5)))+IF(AND(V6&lt;&gt;"",V6&lt;&gt;"Non risponde",V6&lt;&gt;"Non interessato"),10,0)+IF(X6="Eseguita",10,0)+IF(Z6&gt;0,15,0)))</f>
        <v/>
      </c>
      <c r="AJ6" s="80">
        <f>IF(AI6="","",IF(AI6&gt;=80,"Hot",IF(AI6&gt;=60,"Alta",IF(AI6&gt;=40,"Media","Bassa"))))</f>
        <v/>
      </c>
      <c r="AK6" s="11">
        <f>IF(B6="","",IF(U6="",TODAY()-B6,U6-B6))</f>
        <v/>
      </c>
      <c r="AL6" s="80">
        <f>IF(B6="","",IF(M6="Vinta","Chiusa - vinta",IF(M6="Persa","Chiusa - persa",IF(AND(U6="",TODAY()-B6&gt;1),"Contattare subito",IF(AND(M6="In corso",AH6&gt;7),"Lead in stallo",IF(AND(AN6&lt;&gt;"",AN6&lt;TODAY(),M6="In corso"),"Follow-up scaduto",IF(AND(K6="Offerta",Y6="",W6&lt;&gt;"",TODAY()-W6&gt;3),"Verificare offerta","OK"))))))</f>
        <v/>
      </c>
      <c r="AM6" s="38" t="n"/>
      <c r="AN6" s="39" t="n"/>
      <c r="AO6" s="11">
        <f>IF(AND(AN6&lt;&gt;"",AN6&lt;TODAY(),M6="In corso"),1,0)</f>
        <v/>
      </c>
      <c r="AP6" s="81">
        <f>IF(B6="","",IF(OR(M6="Vinta",M6="Persa"),0,IF(AL6="Contattare subito",50,0)+IF(AL6="Follow-up scaduto",40,0)+IF(AL6="Lead in stallo",35,0)+IF(AJ6="Hot",30,IF(AJ6="Alta",20,IF(AJ6="Media",10,0)))+IF(AO6=1,10,0)+L6/10+ROW()/100000))</f>
        <v/>
      </c>
    </row>
    <row r="7">
      <c r="A7" s="7">
        <f>IF(B7="","",ROW()-1)</f>
        <v/>
      </c>
      <c r="B7" s="31" t="n"/>
      <c r="C7" s="14" t="n"/>
      <c r="D7" s="14" t="n"/>
      <c r="E7" s="14" t="n"/>
      <c r="F7" s="14" t="n"/>
      <c r="G7" s="14" t="n"/>
      <c r="H7" s="14" t="n"/>
      <c r="I7" s="14" t="n"/>
      <c r="J7" s="15" t="n"/>
      <c r="K7" s="14" t="n"/>
      <c r="L7" s="11">
        <f>IF(K7="","",IF(K7="Nuovo",1,IF(K7="Tentativo contatto",1,IF(K7="Contattato",2,IF(K7="Qualificato",4,IF(K7="Visita fissata",5,IF(K7="Visita effettuata",6,IF(K7="Trattativa",7,IF(K7="Offerta",8,IF(K7="Prenotazione",9,IF(K7="Venduto",10,""))))))))))))</f>
        <v/>
      </c>
      <c r="M7" s="16" t="n"/>
      <c r="N7" s="11">
        <f>IF(L7&gt;=4,1,0)</f>
        <v/>
      </c>
      <c r="O7" s="11">
        <f>IF(L7&gt;=6,1,0)</f>
        <v/>
      </c>
      <c r="P7" s="11">
        <f>IF(L7&gt;=7,1,0)</f>
        <v/>
      </c>
      <c r="Q7" s="11">
        <f>IF(L7&gt;=8,1,0)</f>
        <v/>
      </c>
      <c r="R7" s="11">
        <f>IF(L7&gt;=9,1,0)</f>
        <v/>
      </c>
      <c r="S7" s="11">
        <f>IF(OR(L7=10,M7="Vinta"),1,0)</f>
        <v/>
      </c>
      <c r="T7" s="11">
        <f>IF(M7="Persa",1,0)</f>
        <v/>
      </c>
      <c r="U7" s="31" t="n"/>
      <c r="V7" s="14" t="n"/>
      <c r="W7" s="31" t="n"/>
      <c r="X7" s="14" t="n"/>
      <c r="Y7" s="15" t="n"/>
      <c r="Z7" s="15" t="n"/>
      <c r="AA7" s="15" t="n"/>
      <c r="AB7" s="31" t="n"/>
      <c r="AC7" s="7">
        <f>IF(B7="","",IF(AB7="",TODAY()-B7,AB7-B7))</f>
        <v/>
      </c>
      <c r="AD7" s="14" t="n"/>
      <c r="AE7" s="14" t="n"/>
      <c r="AF7" s="14" t="n"/>
      <c r="AG7" s="37">
        <f>IF(B7="","",MAX(B7,IF(U7="",0,U7),IF(W7="",0,W7),IF(AB7="",0,AB7),IF(AN7="",0,AN7)))</f>
        <v/>
      </c>
      <c r="AH7" s="11">
        <f>IF(AG7="","",TODAY()-AG7)</f>
        <v/>
      </c>
      <c r="AI7" s="82">
        <f>IF(B7="","",MIN(100,IF(J7&gt;=300000,20,IF(J7&gt;=200000,10,5))+IF(OR(C7="Referral",C7="Passaparola"),20,IF(OR(C7="Sito web",C7="LinkedIn",C7="Email marketing"),15,10))+IF(L7&gt;=8,25,IF(L7&gt;=6,18,IF(L7&gt;=4,12,5)))+IF(AND(V7&lt;&gt;"",V7&lt;&gt;"Non risponde",V7&lt;&gt;"Non interessato"),10,0)+IF(X7="Eseguita",10,0)+IF(Z7&gt;0,15,0)))</f>
        <v/>
      </c>
      <c r="AJ7" s="82">
        <f>IF(AI7="","",IF(AI7&gt;=80,"Hot",IF(AI7&gt;=60,"Alta",IF(AI7&gt;=40,"Media","Bassa"))))</f>
        <v/>
      </c>
      <c r="AK7" s="11">
        <f>IF(B7="","",IF(U7="",TODAY()-B7,U7-B7))</f>
        <v/>
      </c>
      <c r="AL7" s="82">
        <f>IF(B7="","",IF(M7="Vinta","Chiusa - vinta",IF(M7="Persa","Chiusa - persa",IF(AND(U7="",TODAY()-B7&gt;1),"Contattare subito",IF(AND(M7="In corso",AH7&gt;7),"Lead in stallo",IF(AND(AN7&lt;&gt;"",AN7&lt;TODAY(),M7="In corso"),"Follow-up scaduto",IF(AND(K7="Offerta",Y7="",W7&lt;&gt;"",TODAY()-W7&gt;3),"Verificare offerta","OK"))))))</f>
        <v/>
      </c>
      <c r="AM7" s="38" t="n"/>
      <c r="AN7" s="39" t="n"/>
      <c r="AO7" s="11">
        <f>IF(AND(AN7&lt;&gt;"",AN7&lt;TODAY(),M7="In corso"),1,0)</f>
        <v/>
      </c>
      <c r="AP7" s="83">
        <f>IF(B7="","",IF(OR(M7="Vinta",M7="Persa"),0,IF(AL7="Contattare subito",50,0)+IF(AL7="Follow-up scaduto",40,0)+IF(AL7="Lead in stallo",35,0)+IF(AJ7="Hot",30,IF(AJ7="Alta",20,IF(AJ7="Media",10,0)))+IF(AO7=1,10,0)+L7/10+ROW()/100000))</f>
        <v/>
      </c>
    </row>
    <row r="8">
      <c r="A8" s="7">
        <f>IF(B8="","",ROW()-1)</f>
        <v/>
      </c>
      <c r="B8" s="31" t="n"/>
      <c r="C8" s="14" t="n"/>
      <c r="D8" s="14" t="n"/>
      <c r="E8" s="14" t="n"/>
      <c r="F8" s="14" t="n"/>
      <c r="G8" s="14" t="n"/>
      <c r="H8" s="14" t="n"/>
      <c r="I8" s="14" t="n"/>
      <c r="J8" s="15" t="n"/>
      <c r="K8" s="14" t="n"/>
      <c r="L8" s="11">
        <f>IF(K8="","",IF(K8="Nuovo",1,IF(K8="Tentativo contatto",1,IF(K8="Contattato",2,IF(K8="Qualificato",4,IF(K8="Visita fissata",5,IF(K8="Visita effettuata",6,IF(K8="Trattativa",7,IF(K8="Offerta",8,IF(K8="Prenotazione",9,IF(K8="Venduto",10,""))))))))))))</f>
        <v/>
      </c>
      <c r="M8" s="16" t="n"/>
      <c r="N8" s="11">
        <f>IF(L8&gt;=4,1,0)</f>
        <v/>
      </c>
      <c r="O8" s="11">
        <f>IF(L8&gt;=6,1,0)</f>
        <v/>
      </c>
      <c r="P8" s="11">
        <f>IF(L8&gt;=7,1,0)</f>
        <v/>
      </c>
      <c r="Q8" s="11">
        <f>IF(L8&gt;=8,1,0)</f>
        <v/>
      </c>
      <c r="R8" s="11">
        <f>IF(L8&gt;=9,1,0)</f>
        <v/>
      </c>
      <c r="S8" s="11">
        <f>IF(OR(L8=10,M8="Vinta"),1,0)</f>
        <v/>
      </c>
      <c r="T8" s="11">
        <f>IF(M8="Persa",1,0)</f>
        <v/>
      </c>
      <c r="U8" s="31" t="n"/>
      <c r="V8" s="14" t="n"/>
      <c r="W8" s="31" t="n"/>
      <c r="X8" s="14" t="n"/>
      <c r="Y8" s="15" t="n"/>
      <c r="Z8" s="15" t="n"/>
      <c r="AA8" s="15" t="n"/>
      <c r="AB8" s="31" t="n"/>
      <c r="AC8" s="7">
        <f>IF(B8="","",IF(AB8="",TODAY()-B8,AB8-B8))</f>
        <v/>
      </c>
      <c r="AD8" s="14" t="n"/>
      <c r="AE8" s="14" t="n"/>
      <c r="AF8" s="14" t="n"/>
      <c r="AG8" s="37">
        <f>IF(B8="","",MAX(B8,IF(U8="",0,U8),IF(W8="",0,W8),IF(AB8="",0,AB8),IF(AN8="",0,AN8)))</f>
        <v/>
      </c>
      <c r="AH8" s="11">
        <f>IF(AG8="","",TODAY()-AG8)</f>
        <v/>
      </c>
      <c r="AI8" s="80">
        <f>IF(B8="","",MIN(100,IF(J8&gt;=300000,20,IF(J8&gt;=200000,10,5))+IF(OR(C8="Referral",C8="Passaparola"),20,IF(OR(C8="Sito web",C8="LinkedIn",C8="Email marketing"),15,10))+IF(L8&gt;=8,25,IF(L8&gt;=6,18,IF(L8&gt;=4,12,5)))+IF(AND(V8&lt;&gt;"",V8&lt;&gt;"Non risponde",V8&lt;&gt;"Non interessato"),10,0)+IF(X8="Eseguita",10,0)+IF(Z8&gt;0,15,0)))</f>
        <v/>
      </c>
      <c r="AJ8" s="80">
        <f>IF(AI8="","",IF(AI8&gt;=80,"Hot",IF(AI8&gt;=60,"Alta",IF(AI8&gt;=40,"Media","Bassa"))))</f>
        <v/>
      </c>
      <c r="AK8" s="11">
        <f>IF(B8="","",IF(U8="",TODAY()-B8,U8-B8))</f>
        <v/>
      </c>
      <c r="AL8" s="80">
        <f>IF(B8="","",IF(M8="Vinta","Chiusa - vinta",IF(M8="Persa","Chiusa - persa",IF(AND(U8="",TODAY()-B8&gt;1),"Contattare subito",IF(AND(M8="In corso",AH8&gt;7),"Lead in stallo",IF(AND(AN8&lt;&gt;"",AN8&lt;TODAY(),M8="In corso"),"Follow-up scaduto",IF(AND(K8="Offerta",Y8="",W8&lt;&gt;"",TODAY()-W8&gt;3),"Verificare offerta","OK"))))))</f>
        <v/>
      </c>
      <c r="AM8" s="38" t="n"/>
      <c r="AN8" s="39" t="n"/>
      <c r="AO8" s="11">
        <f>IF(AND(AN8&lt;&gt;"",AN8&lt;TODAY(),M8="In corso"),1,0)</f>
        <v/>
      </c>
      <c r="AP8" s="81">
        <f>IF(B8="","",IF(OR(M8="Vinta",M8="Persa"),0,IF(AL8="Contattare subito",50,0)+IF(AL8="Follow-up scaduto",40,0)+IF(AL8="Lead in stallo",35,0)+IF(AJ8="Hot",30,IF(AJ8="Alta",20,IF(AJ8="Media",10,0)))+IF(AO8=1,10,0)+L8/10+ROW()/100000))</f>
        <v/>
      </c>
    </row>
    <row r="9">
      <c r="A9" s="7">
        <f>IF(B9="","",ROW()-1)</f>
        <v/>
      </c>
      <c r="B9" s="31" t="n"/>
      <c r="C9" s="14" t="n"/>
      <c r="D9" s="14" t="n"/>
      <c r="E9" s="14" t="n"/>
      <c r="F9" s="14" t="n"/>
      <c r="G9" s="14" t="n"/>
      <c r="H9" s="14" t="n"/>
      <c r="I9" s="14" t="n"/>
      <c r="J9" s="15" t="n"/>
      <c r="K9" s="14" t="n"/>
      <c r="L9" s="11">
        <f>IF(K9="","",IF(K9="Nuovo",1,IF(K9="Tentativo contatto",1,IF(K9="Contattato",2,IF(K9="Qualificato",4,IF(K9="Visita fissata",5,IF(K9="Visita effettuata",6,IF(K9="Trattativa",7,IF(K9="Offerta",8,IF(K9="Prenotazione",9,IF(K9="Venduto",10,""))))))))))))</f>
        <v/>
      </c>
      <c r="M9" s="16" t="n"/>
      <c r="N9" s="11">
        <f>IF(L9&gt;=4,1,0)</f>
        <v/>
      </c>
      <c r="O9" s="11">
        <f>IF(L9&gt;=6,1,0)</f>
        <v/>
      </c>
      <c r="P9" s="11">
        <f>IF(L9&gt;=7,1,0)</f>
        <v/>
      </c>
      <c r="Q9" s="11">
        <f>IF(L9&gt;=8,1,0)</f>
        <v/>
      </c>
      <c r="R9" s="11">
        <f>IF(L9&gt;=9,1,0)</f>
        <v/>
      </c>
      <c r="S9" s="11">
        <f>IF(OR(L9=10,M9="Vinta"),1,0)</f>
        <v/>
      </c>
      <c r="T9" s="11">
        <f>IF(M9="Persa",1,0)</f>
        <v/>
      </c>
      <c r="U9" s="31" t="n"/>
      <c r="V9" s="14" t="n"/>
      <c r="W9" s="31" t="n"/>
      <c r="X9" s="14" t="n"/>
      <c r="Y9" s="15" t="n"/>
      <c r="Z9" s="15" t="n"/>
      <c r="AA9" s="15" t="n"/>
      <c r="AB9" s="31" t="n"/>
      <c r="AC9" s="7">
        <f>IF(B9="","",IF(AB9="",TODAY()-B9,AB9-B9))</f>
        <v/>
      </c>
      <c r="AD9" s="14" t="n"/>
      <c r="AE9" s="14" t="n"/>
      <c r="AF9" s="14" t="n"/>
      <c r="AG9" s="37">
        <f>IF(B9="","",MAX(B9,IF(U9="",0,U9),IF(W9="",0,W9),IF(AB9="",0,AB9),IF(AN9="",0,AN9)))</f>
        <v/>
      </c>
      <c r="AH9" s="11">
        <f>IF(AG9="","",TODAY()-AG9)</f>
        <v/>
      </c>
      <c r="AI9" s="82">
        <f>IF(B9="","",MIN(100,IF(J9&gt;=300000,20,IF(J9&gt;=200000,10,5))+IF(OR(C9="Referral",C9="Passaparola"),20,IF(OR(C9="Sito web",C9="LinkedIn",C9="Email marketing"),15,10))+IF(L9&gt;=8,25,IF(L9&gt;=6,18,IF(L9&gt;=4,12,5)))+IF(AND(V9&lt;&gt;"",V9&lt;&gt;"Non risponde",V9&lt;&gt;"Non interessato"),10,0)+IF(X9="Eseguita",10,0)+IF(Z9&gt;0,15,0)))</f>
        <v/>
      </c>
      <c r="AJ9" s="82">
        <f>IF(AI9="","",IF(AI9&gt;=80,"Hot",IF(AI9&gt;=60,"Alta",IF(AI9&gt;=40,"Media","Bassa"))))</f>
        <v/>
      </c>
      <c r="AK9" s="11">
        <f>IF(B9="","",IF(U9="",TODAY()-B9,U9-B9))</f>
        <v/>
      </c>
      <c r="AL9" s="82">
        <f>IF(B9="","",IF(M9="Vinta","Chiusa - vinta",IF(M9="Persa","Chiusa - persa",IF(AND(U9="",TODAY()-B9&gt;1),"Contattare subito",IF(AND(M9="In corso",AH9&gt;7),"Lead in stallo",IF(AND(AN9&lt;&gt;"",AN9&lt;TODAY(),M9="In corso"),"Follow-up scaduto",IF(AND(K9="Offerta",Y9="",W9&lt;&gt;"",TODAY()-W9&gt;3),"Verificare offerta","OK"))))))</f>
        <v/>
      </c>
      <c r="AM9" s="38" t="n"/>
      <c r="AN9" s="39" t="n"/>
      <c r="AO9" s="11">
        <f>IF(AND(AN9&lt;&gt;"",AN9&lt;TODAY(),M9="In corso"),1,0)</f>
        <v/>
      </c>
      <c r="AP9" s="83">
        <f>IF(B9="","",IF(OR(M9="Vinta",M9="Persa"),0,IF(AL9="Contattare subito",50,0)+IF(AL9="Follow-up scaduto",40,0)+IF(AL9="Lead in stallo",35,0)+IF(AJ9="Hot",30,IF(AJ9="Alta",20,IF(AJ9="Media",10,0)))+IF(AO9=1,10,0)+L9/10+ROW()/100000))</f>
        <v/>
      </c>
    </row>
    <row r="10">
      <c r="A10" s="7">
        <f>IF(B10="","",ROW()-1)</f>
        <v/>
      </c>
      <c r="B10" s="31" t="n"/>
      <c r="C10" s="14" t="n"/>
      <c r="D10" s="14" t="n"/>
      <c r="E10" s="14" t="n"/>
      <c r="F10" s="14" t="n"/>
      <c r="G10" s="14" t="n"/>
      <c r="H10" s="14" t="n"/>
      <c r="I10" s="14" t="n"/>
      <c r="J10" s="15" t="n"/>
      <c r="K10" s="14" t="n"/>
      <c r="L10" s="11">
        <f>IF(K10="","",IF(K10="Nuovo",1,IF(K10="Tentativo contatto",1,IF(K10="Contattato",2,IF(K10="Qualificato",4,IF(K10="Visita fissata",5,IF(K10="Visita effettuata",6,IF(K10="Trattativa",7,IF(K10="Offerta",8,IF(K10="Prenotazione",9,IF(K10="Venduto",10,""))))))))))))</f>
        <v/>
      </c>
      <c r="M10" s="16" t="n"/>
      <c r="N10" s="11">
        <f>IF(L10&gt;=4,1,0)</f>
        <v/>
      </c>
      <c r="O10" s="11">
        <f>IF(L10&gt;=6,1,0)</f>
        <v/>
      </c>
      <c r="P10" s="11">
        <f>IF(L10&gt;=7,1,0)</f>
        <v/>
      </c>
      <c r="Q10" s="11">
        <f>IF(L10&gt;=8,1,0)</f>
        <v/>
      </c>
      <c r="R10" s="11">
        <f>IF(L10&gt;=9,1,0)</f>
        <v/>
      </c>
      <c r="S10" s="11">
        <f>IF(OR(L10=10,M10="Vinta"),1,0)</f>
        <v/>
      </c>
      <c r="T10" s="11">
        <f>IF(M10="Persa",1,0)</f>
        <v/>
      </c>
      <c r="U10" s="31" t="n"/>
      <c r="V10" s="14" t="n"/>
      <c r="W10" s="31" t="n"/>
      <c r="X10" s="14" t="n"/>
      <c r="Y10" s="15" t="n"/>
      <c r="Z10" s="15" t="n"/>
      <c r="AA10" s="15" t="n"/>
      <c r="AB10" s="31" t="n"/>
      <c r="AC10" s="7">
        <f>IF(B10="","",IF(AB10="",TODAY()-B10,AB10-B10))</f>
        <v/>
      </c>
      <c r="AD10" s="14" t="n"/>
      <c r="AE10" s="14" t="n"/>
      <c r="AF10" s="14" t="n"/>
      <c r="AG10" s="37">
        <f>IF(B10="","",MAX(B10,IF(U10="",0,U10),IF(W10="",0,W10),IF(AB10="",0,AB10),IF(AN10="",0,AN10)))</f>
        <v/>
      </c>
      <c r="AH10" s="11">
        <f>IF(AG10="","",TODAY()-AG10)</f>
        <v/>
      </c>
      <c r="AI10" s="80">
        <f>IF(B10="","",MIN(100,IF(J10&gt;=300000,20,IF(J10&gt;=200000,10,5))+IF(OR(C10="Referral",C10="Passaparola"),20,IF(OR(C10="Sito web",C10="LinkedIn",C10="Email marketing"),15,10))+IF(L10&gt;=8,25,IF(L10&gt;=6,18,IF(L10&gt;=4,12,5)))+IF(AND(V10&lt;&gt;"",V10&lt;&gt;"Non risponde",V10&lt;&gt;"Non interessato"),10,0)+IF(X10="Eseguita",10,0)+IF(Z10&gt;0,15,0)))</f>
        <v/>
      </c>
      <c r="AJ10" s="80">
        <f>IF(AI10="","",IF(AI10&gt;=80,"Hot",IF(AI10&gt;=60,"Alta",IF(AI10&gt;=40,"Media","Bassa"))))</f>
        <v/>
      </c>
      <c r="AK10" s="11">
        <f>IF(B10="","",IF(U10="",TODAY()-B10,U10-B10))</f>
        <v/>
      </c>
      <c r="AL10" s="80">
        <f>IF(B10="","",IF(M10="Vinta","Chiusa - vinta",IF(M10="Persa","Chiusa - persa",IF(AND(U10="",TODAY()-B10&gt;1),"Contattare subito",IF(AND(M10="In corso",AH10&gt;7),"Lead in stallo",IF(AND(AN10&lt;&gt;"",AN10&lt;TODAY(),M10="In corso"),"Follow-up scaduto",IF(AND(K10="Offerta",Y10="",W10&lt;&gt;"",TODAY()-W10&gt;3),"Verificare offerta","OK"))))))</f>
        <v/>
      </c>
      <c r="AM10" s="38" t="n"/>
      <c r="AN10" s="39" t="n"/>
      <c r="AO10" s="11">
        <f>IF(AND(AN10&lt;&gt;"",AN10&lt;TODAY(),M10="In corso"),1,0)</f>
        <v/>
      </c>
      <c r="AP10" s="81">
        <f>IF(B10="","",IF(OR(M10="Vinta",M10="Persa"),0,IF(AL10="Contattare subito",50,0)+IF(AL10="Follow-up scaduto",40,0)+IF(AL10="Lead in stallo",35,0)+IF(AJ10="Hot",30,IF(AJ10="Alta",20,IF(AJ10="Media",10,0)))+IF(AO10=1,10,0)+L10/10+ROW()/100000))</f>
        <v/>
      </c>
    </row>
    <row r="11">
      <c r="A11" s="7">
        <f>IF(B11="","",ROW()-1)</f>
        <v/>
      </c>
      <c r="B11" s="31" t="n"/>
      <c r="C11" s="14" t="n"/>
      <c r="D11" s="14" t="n"/>
      <c r="E11" s="14" t="n"/>
      <c r="F11" s="14" t="n"/>
      <c r="G11" s="14" t="n"/>
      <c r="H11" s="14" t="n"/>
      <c r="I11" s="14" t="n"/>
      <c r="J11" s="15" t="n"/>
      <c r="K11" s="14" t="n"/>
      <c r="L11" s="11">
        <f>IF(K11="","",IF(K11="Nuovo",1,IF(K11="Tentativo contatto",1,IF(K11="Contattato",2,IF(K11="Qualificato",4,IF(K11="Visita fissata",5,IF(K11="Visita effettuata",6,IF(K11="Trattativa",7,IF(K11="Offerta",8,IF(K11="Prenotazione",9,IF(K11="Venduto",10,""))))))))))))</f>
        <v/>
      </c>
      <c r="M11" s="16" t="n"/>
      <c r="N11" s="11">
        <f>IF(L11&gt;=4,1,0)</f>
        <v/>
      </c>
      <c r="O11" s="11">
        <f>IF(L11&gt;=6,1,0)</f>
        <v/>
      </c>
      <c r="P11" s="11">
        <f>IF(L11&gt;=7,1,0)</f>
        <v/>
      </c>
      <c r="Q11" s="11">
        <f>IF(L11&gt;=8,1,0)</f>
        <v/>
      </c>
      <c r="R11" s="11">
        <f>IF(L11&gt;=9,1,0)</f>
        <v/>
      </c>
      <c r="S11" s="11">
        <f>IF(OR(L11=10,M11="Vinta"),1,0)</f>
        <v/>
      </c>
      <c r="T11" s="11">
        <f>IF(M11="Persa",1,0)</f>
        <v/>
      </c>
      <c r="U11" s="31" t="n"/>
      <c r="V11" s="14" t="n"/>
      <c r="W11" s="31" t="n"/>
      <c r="X11" s="14" t="n"/>
      <c r="Y11" s="15" t="n"/>
      <c r="Z11" s="15" t="n"/>
      <c r="AA11" s="15" t="n"/>
      <c r="AB11" s="31" t="n"/>
      <c r="AC11" s="7">
        <f>IF(B11="","",IF(AB11="",TODAY()-B11,AB11-B11))</f>
        <v/>
      </c>
      <c r="AD11" s="14" t="n"/>
      <c r="AE11" s="14" t="n"/>
      <c r="AF11" s="14" t="n"/>
      <c r="AG11" s="37">
        <f>IF(B11="","",MAX(B11,IF(U11="",0,U11),IF(W11="",0,W11),IF(AB11="",0,AB11),IF(AN11="",0,AN11)))</f>
        <v/>
      </c>
      <c r="AH11" s="11">
        <f>IF(AG11="","",TODAY()-AG11)</f>
        <v/>
      </c>
      <c r="AI11" s="82">
        <f>IF(B11="","",MIN(100,IF(J11&gt;=300000,20,IF(J11&gt;=200000,10,5))+IF(OR(C11="Referral",C11="Passaparola"),20,IF(OR(C11="Sito web",C11="LinkedIn",C11="Email marketing"),15,10))+IF(L11&gt;=8,25,IF(L11&gt;=6,18,IF(L11&gt;=4,12,5)))+IF(AND(V11&lt;&gt;"",V11&lt;&gt;"Non risponde",V11&lt;&gt;"Non interessato"),10,0)+IF(X11="Eseguita",10,0)+IF(Z11&gt;0,15,0)))</f>
        <v/>
      </c>
      <c r="AJ11" s="82">
        <f>IF(AI11="","",IF(AI11&gt;=80,"Hot",IF(AI11&gt;=60,"Alta",IF(AI11&gt;=40,"Media","Bassa"))))</f>
        <v/>
      </c>
      <c r="AK11" s="11">
        <f>IF(B11="","",IF(U11="",TODAY()-B11,U11-B11))</f>
        <v/>
      </c>
      <c r="AL11" s="82">
        <f>IF(B11="","",IF(M11="Vinta","Chiusa - vinta",IF(M11="Persa","Chiusa - persa",IF(AND(U11="",TODAY()-B11&gt;1),"Contattare subito",IF(AND(M11="In corso",AH11&gt;7),"Lead in stallo",IF(AND(AN11&lt;&gt;"",AN11&lt;TODAY(),M11="In corso"),"Follow-up scaduto",IF(AND(K11="Offerta",Y11="",W11&lt;&gt;"",TODAY()-W11&gt;3),"Verificare offerta","OK"))))))</f>
        <v/>
      </c>
      <c r="AM11" s="38" t="n"/>
      <c r="AN11" s="39" t="n"/>
      <c r="AO11" s="11">
        <f>IF(AND(AN11&lt;&gt;"",AN11&lt;TODAY(),M11="In corso"),1,0)</f>
        <v/>
      </c>
      <c r="AP11" s="83">
        <f>IF(B11="","",IF(OR(M11="Vinta",M11="Persa"),0,IF(AL11="Contattare subito",50,0)+IF(AL11="Follow-up scaduto",40,0)+IF(AL11="Lead in stallo",35,0)+IF(AJ11="Hot",30,IF(AJ11="Alta",20,IF(AJ11="Media",10,0)))+IF(AO11=1,10,0)+L11/10+ROW()/100000))</f>
        <v/>
      </c>
    </row>
    <row r="12">
      <c r="A12" s="7">
        <f>IF(B12="","",ROW()-1)</f>
        <v/>
      </c>
      <c r="B12" s="31" t="n"/>
      <c r="C12" s="14" t="n"/>
      <c r="D12" s="14" t="n"/>
      <c r="E12" s="14" t="n"/>
      <c r="F12" s="14" t="n"/>
      <c r="G12" s="14" t="n"/>
      <c r="H12" s="14" t="n"/>
      <c r="I12" s="14" t="n"/>
      <c r="J12" s="15" t="n"/>
      <c r="K12" s="14" t="n"/>
      <c r="L12" s="11">
        <f>IF(K12="","",IF(K12="Nuovo",1,IF(K12="Tentativo contatto",1,IF(K12="Contattato",2,IF(K12="Qualificato",4,IF(K12="Visita fissata",5,IF(K12="Visita effettuata",6,IF(K12="Trattativa",7,IF(K12="Offerta",8,IF(K12="Prenotazione",9,IF(K12="Venduto",10,""))))))))))))</f>
        <v/>
      </c>
      <c r="M12" s="16" t="n"/>
      <c r="N12" s="11">
        <f>IF(L12&gt;=4,1,0)</f>
        <v/>
      </c>
      <c r="O12" s="11">
        <f>IF(L12&gt;=6,1,0)</f>
        <v/>
      </c>
      <c r="P12" s="11">
        <f>IF(L12&gt;=7,1,0)</f>
        <v/>
      </c>
      <c r="Q12" s="11">
        <f>IF(L12&gt;=8,1,0)</f>
        <v/>
      </c>
      <c r="R12" s="11">
        <f>IF(L12&gt;=9,1,0)</f>
        <v/>
      </c>
      <c r="S12" s="11">
        <f>IF(OR(L12=10,M12="Vinta"),1,0)</f>
        <v/>
      </c>
      <c r="T12" s="11">
        <f>IF(M12="Persa",1,0)</f>
        <v/>
      </c>
      <c r="U12" s="31" t="n"/>
      <c r="V12" s="14" t="n"/>
      <c r="W12" s="31" t="n"/>
      <c r="X12" s="14" t="n"/>
      <c r="Y12" s="15" t="n"/>
      <c r="Z12" s="15" t="n"/>
      <c r="AA12" s="15" t="n"/>
      <c r="AB12" s="31" t="n"/>
      <c r="AC12" s="7">
        <f>IF(B12="","",IF(AB12="",TODAY()-B12,AB12-B12))</f>
        <v/>
      </c>
      <c r="AD12" s="14" t="n"/>
      <c r="AE12" s="14" t="n"/>
      <c r="AF12" s="14" t="n"/>
      <c r="AG12" s="37">
        <f>IF(B12="","",MAX(B12,IF(U12="",0,U12),IF(W12="",0,W12),IF(AB12="",0,AB12),IF(AN12="",0,AN12)))</f>
        <v/>
      </c>
      <c r="AH12" s="11">
        <f>IF(AG12="","",TODAY()-AG12)</f>
        <v/>
      </c>
      <c r="AI12" s="80">
        <f>IF(B12="","",MIN(100,IF(J12&gt;=300000,20,IF(J12&gt;=200000,10,5))+IF(OR(C12="Referral",C12="Passaparola"),20,IF(OR(C12="Sito web",C12="LinkedIn",C12="Email marketing"),15,10))+IF(L12&gt;=8,25,IF(L12&gt;=6,18,IF(L12&gt;=4,12,5)))+IF(AND(V12&lt;&gt;"",V12&lt;&gt;"Non risponde",V12&lt;&gt;"Non interessato"),10,0)+IF(X12="Eseguita",10,0)+IF(Z12&gt;0,15,0)))</f>
        <v/>
      </c>
      <c r="AJ12" s="80">
        <f>IF(AI12="","",IF(AI12&gt;=80,"Hot",IF(AI12&gt;=60,"Alta",IF(AI12&gt;=40,"Media","Bassa"))))</f>
        <v/>
      </c>
      <c r="AK12" s="11">
        <f>IF(B12="","",IF(U12="",TODAY()-B12,U12-B12))</f>
        <v/>
      </c>
      <c r="AL12" s="80">
        <f>IF(B12="","",IF(M12="Vinta","Chiusa - vinta",IF(M12="Persa","Chiusa - persa",IF(AND(U12="",TODAY()-B12&gt;1),"Contattare subito",IF(AND(M12="In corso",AH12&gt;7),"Lead in stallo",IF(AND(AN12&lt;&gt;"",AN12&lt;TODAY(),M12="In corso"),"Follow-up scaduto",IF(AND(K12="Offerta",Y12="",W12&lt;&gt;"",TODAY()-W12&gt;3),"Verificare offerta","OK"))))))</f>
        <v/>
      </c>
      <c r="AM12" s="38" t="n"/>
      <c r="AN12" s="39" t="n"/>
      <c r="AO12" s="11">
        <f>IF(AND(AN12&lt;&gt;"",AN12&lt;TODAY(),M12="In corso"),1,0)</f>
        <v/>
      </c>
      <c r="AP12" s="81">
        <f>IF(B12="","",IF(OR(M12="Vinta",M12="Persa"),0,IF(AL12="Contattare subito",50,0)+IF(AL12="Follow-up scaduto",40,0)+IF(AL12="Lead in stallo",35,0)+IF(AJ12="Hot",30,IF(AJ12="Alta",20,IF(AJ12="Media",10,0)))+IF(AO12=1,10,0)+L12/10+ROW()/100000))</f>
        <v/>
      </c>
    </row>
    <row r="13">
      <c r="A13" s="7">
        <f>IF(B13="","",ROW()-1)</f>
        <v/>
      </c>
      <c r="B13" s="31" t="n"/>
      <c r="C13" s="14" t="n"/>
      <c r="D13" s="14" t="n"/>
      <c r="E13" s="14" t="n"/>
      <c r="F13" s="14" t="n"/>
      <c r="G13" s="14" t="n"/>
      <c r="H13" s="14" t="n"/>
      <c r="I13" s="14" t="n"/>
      <c r="J13" s="15" t="n"/>
      <c r="K13" s="14" t="n"/>
      <c r="L13" s="11">
        <f>IF(K13="","",IF(K13="Nuovo",1,IF(K13="Tentativo contatto",1,IF(K13="Contattato",2,IF(K13="Qualificato",4,IF(K13="Visita fissata",5,IF(K13="Visita effettuata",6,IF(K13="Trattativa",7,IF(K13="Offerta",8,IF(K13="Prenotazione",9,IF(K13="Venduto",10,""))))))))))))</f>
        <v/>
      </c>
      <c r="M13" s="16" t="n"/>
      <c r="N13" s="11">
        <f>IF(L13&gt;=4,1,0)</f>
        <v/>
      </c>
      <c r="O13" s="11">
        <f>IF(L13&gt;=6,1,0)</f>
        <v/>
      </c>
      <c r="P13" s="11">
        <f>IF(L13&gt;=7,1,0)</f>
        <v/>
      </c>
      <c r="Q13" s="11">
        <f>IF(L13&gt;=8,1,0)</f>
        <v/>
      </c>
      <c r="R13" s="11">
        <f>IF(L13&gt;=9,1,0)</f>
        <v/>
      </c>
      <c r="S13" s="11">
        <f>IF(OR(L13=10,M13="Vinta"),1,0)</f>
        <v/>
      </c>
      <c r="T13" s="11">
        <f>IF(M13="Persa",1,0)</f>
        <v/>
      </c>
      <c r="U13" s="31" t="n"/>
      <c r="V13" s="14" t="n"/>
      <c r="W13" s="31" t="n"/>
      <c r="X13" s="14" t="n"/>
      <c r="Y13" s="15" t="n"/>
      <c r="Z13" s="15" t="n"/>
      <c r="AA13" s="15" t="n"/>
      <c r="AB13" s="31" t="n"/>
      <c r="AC13" s="7">
        <f>IF(B13="","",IF(AB13="",TODAY()-B13,AB13-B13))</f>
        <v/>
      </c>
      <c r="AD13" s="14" t="n"/>
      <c r="AE13" s="14" t="n"/>
      <c r="AF13" s="14" t="n"/>
      <c r="AG13" s="37">
        <f>IF(B13="","",MAX(B13,IF(U13="",0,U13),IF(W13="",0,W13),IF(AB13="",0,AB13),IF(AN13="",0,AN13)))</f>
        <v/>
      </c>
      <c r="AH13" s="11">
        <f>IF(AG13="","",TODAY()-AG13)</f>
        <v/>
      </c>
      <c r="AI13" s="82">
        <f>IF(B13="","",MIN(100,IF(J13&gt;=300000,20,IF(J13&gt;=200000,10,5))+IF(OR(C13="Referral",C13="Passaparola"),20,IF(OR(C13="Sito web",C13="LinkedIn",C13="Email marketing"),15,10))+IF(L13&gt;=8,25,IF(L13&gt;=6,18,IF(L13&gt;=4,12,5)))+IF(AND(V13&lt;&gt;"",V13&lt;&gt;"Non risponde",V13&lt;&gt;"Non interessato"),10,0)+IF(X13="Eseguita",10,0)+IF(Z13&gt;0,15,0)))</f>
        <v/>
      </c>
      <c r="AJ13" s="82">
        <f>IF(AI13="","",IF(AI13&gt;=80,"Hot",IF(AI13&gt;=60,"Alta",IF(AI13&gt;=40,"Media","Bassa"))))</f>
        <v/>
      </c>
      <c r="AK13" s="11">
        <f>IF(B13="","",IF(U13="",TODAY()-B13,U13-B13))</f>
        <v/>
      </c>
      <c r="AL13" s="82">
        <f>IF(B13="","",IF(M13="Vinta","Chiusa - vinta",IF(M13="Persa","Chiusa - persa",IF(AND(U13="",TODAY()-B13&gt;1),"Contattare subito",IF(AND(M13="In corso",AH13&gt;7),"Lead in stallo",IF(AND(AN13&lt;&gt;"",AN13&lt;TODAY(),M13="In corso"),"Follow-up scaduto",IF(AND(K13="Offerta",Y13="",W13&lt;&gt;"",TODAY()-W13&gt;3),"Verificare offerta","OK"))))))</f>
        <v/>
      </c>
      <c r="AM13" s="38" t="n"/>
      <c r="AN13" s="39" t="n"/>
      <c r="AO13" s="11">
        <f>IF(AND(AN13&lt;&gt;"",AN13&lt;TODAY(),M13="In corso"),1,0)</f>
        <v/>
      </c>
      <c r="AP13" s="83">
        <f>IF(B13="","",IF(OR(M13="Vinta",M13="Persa"),0,IF(AL13="Contattare subito",50,0)+IF(AL13="Follow-up scaduto",40,0)+IF(AL13="Lead in stallo",35,0)+IF(AJ13="Hot",30,IF(AJ13="Alta",20,IF(AJ13="Media",10,0)))+IF(AO13=1,10,0)+L13/10+ROW()/100000))</f>
        <v/>
      </c>
    </row>
    <row r="14">
      <c r="A14" s="7">
        <f>IF(B14="","",ROW()-1)</f>
        <v/>
      </c>
      <c r="B14" s="31" t="n"/>
      <c r="C14" s="14" t="n"/>
      <c r="D14" s="14" t="n"/>
      <c r="E14" s="14" t="n"/>
      <c r="F14" s="14" t="n"/>
      <c r="G14" s="14" t="n"/>
      <c r="H14" s="14" t="n"/>
      <c r="I14" s="14" t="n"/>
      <c r="J14" s="15" t="n"/>
      <c r="K14" s="14" t="n"/>
      <c r="L14" s="11">
        <f>IF(K14="","",IF(K14="Nuovo",1,IF(K14="Tentativo contatto",1,IF(K14="Contattato",2,IF(K14="Qualificato",4,IF(K14="Visita fissata",5,IF(K14="Visita effettuata",6,IF(K14="Trattativa",7,IF(K14="Offerta",8,IF(K14="Prenotazione",9,IF(K14="Venduto",10,""))))))))))))</f>
        <v/>
      </c>
      <c r="M14" s="16" t="n"/>
      <c r="N14" s="11">
        <f>IF(L14&gt;=4,1,0)</f>
        <v/>
      </c>
      <c r="O14" s="11">
        <f>IF(L14&gt;=6,1,0)</f>
        <v/>
      </c>
      <c r="P14" s="11">
        <f>IF(L14&gt;=7,1,0)</f>
        <v/>
      </c>
      <c r="Q14" s="11">
        <f>IF(L14&gt;=8,1,0)</f>
        <v/>
      </c>
      <c r="R14" s="11">
        <f>IF(L14&gt;=9,1,0)</f>
        <v/>
      </c>
      <c r="S14" s="11">
        <f>IF(OR(L14=10,M14="Vinta"),1,0)</f>
        <v/>
      </c>
      <c r="T14" s="11">
        <f>IF(M14="Persa",1,0)</f>
        <v/>
      </c>
      <c r="U14" s="31" t="n"/>
      <c r="V14" s="14" t="n"/>
      <c r="W14" s="31" t="n"/>
      <c r="X14" s="14" t="n"/>
      <c r="Y14" s="15" t="n"/>
      <c r="Z14" s="15" t="n"/>
      <c r="AA14" s="15" t="n"/>
      <c r="AB14" s="31" t="n"/>
      <c r="AC14" s="7">
        <f>IF(B14="","",IF(AB14="",TODAY()-B14,AB14-B14))</f>
        <v/>
      </c>
      <c r="AD14" s="14" t="n"/>
      <c r="AE14" s="14" t="n"/>
      <c r="AF14" s="14" t="n"/>
      <c r="AG14" s="37">
        <f>IF(B14="","",MAX(B14,IF(U14="",0,U14),IF(W14="",0,W14),IF(AB14="",0,AB14),IF(AN14="",0,AN14)))</f>
        <v/>
      </c>
      <c r="AH14" s="11">
        <f>IF(AG14="","",TODAY()-AG14)</f>
        <v/>
      </c>
      <c r="AI14" s="80">
        <f>IF(B14="","",MIN(100,IF(J14&gt;=300000,20,IF(J14&gt;=200000,10,5))+IF(OR(C14="Referral",C14="Passaparola"),20,IF(OR(C14="Sito web",C14="LinkedIn",C14="Email marketing"),15,10))+IF(L14&gt;=8,25,IF(L14&gt;=6,18,IF(L14&gt;=4,12,5)))+IF(AND(V14&lt;&gt;"",V14&lt;&gt;"Non risponde",V14&lt;&gt;"Non interessato"),10,0)+IF(X14="Eseguita",10,0)+IF(Z14&gt;0,15,0)))</f>
        <v/>
      </c>
      <c r="AJ14" s="80">
        <f>IF(AI14="","",IF(AI14&gt;=80,"Hot",IF(AI14&gt;=60,"Alta",IF(AI14&gt;=40,"Media","Bassa"))))</f>
        <v/>
      </c>
      <c r="AK14" s="11">
        <f>IF(B14="","",IF(U14="",TODAY()-B14,U14-B14))</f>
        <v/>
      </c>
      <c r="AL14" s="80">
        <f>IF(B14="","",IF(M14="Vinta","Chiusa - vinta",IF(M14="Persa","Chiusa - persa",IF(AND(U14="",TODAY()-B14&gt;1),"Contattare subito",IF(AND(M14="In corso",AH14&gt;7),"Lead in stallo",IF(AND(AN14&lt;&gt;"",AN14&lt;TODAY(),M14="In corso"),"Follow-up scaduto",IF(AND(K14="Offerta",Y14="",W14&lt;&gt;"",TODAY()-W14&gt;3),"Verificare offerta","OK"))))))</f>
        <v/>
      </c>
      <c r="AM14" s="38" t="n"/>
      <c r="AN14" s="39" t="n"/>
      <c r="AO14" s="11">
        <f>IF(AND(AN14&lt;&gt;"",AN14&lt;TODAY(),M14="In corso"),1,0)</f>
        <v/>
      </c>
      <c r="AP14" s="81">
        <f>IF(B14="","",IF(OR(M14="Vinta",M14="Persa"),0,IF(AL14="Contattare subito",50,0)+IF(AL14="Follow-up scaduto",40,0)+IF(AL14="Lead in stallo",35,0)+IF(AJ14="Hot",30,IF(AJ14="Alta",20,IF(AJ14="Media",10,0)))+IF(AO14=1,10,0)+L14/10+ROW()/100000))</f>
        <v/>
      </c>
    </row>
    <row r="15">
      <c r="A15" s="7">
        <f>IF(B15="","",ROW()-1)</f>
        <v/>
      </c>
      <c r="B15" s="31" t="n"/>
      <c r="C15" s="14" t="n"/>
      <c r="D15" s="14" t="n"/>
      <c r="E15" s="14" t="n"/>
      <c r="F15" s="14" t="n"/>
      <c r="G15" s="14" t="n"/>
      <c r="H15" s="14" t="n"/>
      <c r="I15" s="14" t="n"/>
      <c r="J15" s="15" t="n"/>
      <c r="K15" s="14" t="n"/>
      <c r="L15" s="11">
        <f>IF(K15="","",IF(K15="Nuovo",1,IF(K15="Tentativo contatto",1,IF(K15="Contattato",2,IF(K15="Qualificato",4,IF(K15="Visita fissata",5,IF(K15="Visita effettuata",6,IF(K15="Trattativa",7,IF(K15="Offerta",8,IF(K15="Prenotazione",9,IF(K15="Venduto",10,""))))))))))))</f>
        <v/>
      </c>
      <c r="M15" s="16" t="n"/>
      <c r="N15" s="11">
        <f>IF(L15&gt;=4,1,0)</f>
        <v/>
      </c>
      <c r="O15" s="11">
        <f>IF(L15&gt;=6,1,0)</f>
        <v/>
      </c>
      <c r="P15" s="11">
        <f>IF(L15&gt;=7,1,0)</f>
        <v/>
      </c>
      <c r="Q15" s="11">
        <f>IF(L15&gt;=8,1,0)</f>
        <v/>
      </c>
      <c r="R15" s="11">
        <f>IF(L15&gt;=9,1,0)</f>
        <v/>
      </c>
      <c r="S15" s="11">
        <f>IF(OR(L15=10,M15="Vinta"),1,0)</f>
        <v/>
      </c>
      <c r="T15" s="11">
        <f>IF(M15="Persa",1,0)</f>
        <v/>
      </c>
      <c r="U15" s="31" t="n"/>
      <c r="V15" s="14" t="n"/>
      <c r="W15" s="31" t="n"/>
      <c r="X15" s="14" t="n"/>
      <c r="Y15" s="15" t="n"/>
      <c r="Z15" s="15" t="n"/>
      <c r="AA15" s="15" t="n"/>
      <c r="AB15" s="31" t="n"/>
      <c r="AC15" s="7">
        <f>IF(B15="","",IF(AB15="",TODAY()-B15,AB15-B15))</f>
        <v/>
      </c>
      <c r="AD15" s="14" t="n"/>
      <c r="AE15" s="14" t="n"/>
      <c r="AF15" s="14" t="n"/>
      <c r="AG15" s="37">
        <f>IF(B15="","",MAX(B15,IF(U15="",0,U15),IF(W15="",0,W15),IF(AB15="",0,AB15),IF(AN15="",0,AN15)))</f>
        <v/>
      </c>
      <c r="AH15" s="11">
        <f>IF(AG15="","",TODAY()-AG15)</f>
        <v/>
      </c>
      <c r="AI15" s="82">
        <f>IF(B15="","",MIN(100,IF(J15&gt;=300000,20,IF(J15&gt;=200000,10,5))+IF(OR(C15="Referral",C15="Passaparola"),20,IF(OR(C15="Sito web",C15="LinkedIn",C15="Email marketing"),15,10))+IF(L15&gt;=8,25,IF(L15&gt;=6,18,IF(L15&gt;=4,12,5)))+IF(AND(V15&lt;&gt;"",V15&lt;&gt;"Non risponde",V15&lt;&gt;"Non interessato"),10,0)+IF(X15="Eseguita",10,0)+IF(Z15&gt;0,15,0)))</f>
        <v/>
      </c>
      <c r="AJ15" s="82">
        <f>IF(AI15="","",IF(AI15&gt;=80,"Hot",IF(AI15&gt;=60,"Alta",IF(AI15&gt;=40,"Media","Bassa"))))</f>
        <v/>
      </c>
      <c r="AK15" s="11">
        <f>IF(B15="","",IF(U15="",TODAY()-B15,U15-B15))</f>
        <v/>
      </c>
      <c r="AL15" s="82">
        <f>IF(B15="","",IF(M15="Vinta","Chiusa - vinta",IF(M15="Persa","Chiusa - persa",IF(AND(U15="",TODAY()-B15&gt;1),"Contattare subito",IF(AND(M15="In corso",AH15&gt;7),"Lead in stallo",IF(AND(AN15&lt;&gt;"",AN15&lt;TODAY(),M15="In corso"),"Follow-up scaduto",IF(AND(K15="Offerta",Y15="",W15&lt;&gt;"",TODAY()-W15&gt;3),"Verificare offerta","OK"))))))</f>
        <v/>
      </c>
      <c r="AM15" s="38" t="n"/>
      <c r="AN15" s="39" t="n"/>
      <c r="AO15" s="11">
        <f>IF(AND(AN15&lt;&gt;"",AN15&lt;TODAY(),M15="In corso"),1,0)</f>
        <v/>
      </c>
      <c r="AP15" s="83">
        <f>IF(B15="","",IF(OR(M15="Vinta",M15="Persa"),0,IF(AL15="Contattare subito",50,0)+IF(AL15="Follow-up scaduto",40,0)+IF(AL15="Lead in stallo",35,0)+IF(AJ15="Hot",30,IF(AJ15="Alta",20,IF(AJ15="Media",10,0)))+IF(AO15=1,10,0)+L15/10+ROW()/100000))</f>
        <v/>
      </c>
    </row>
    <row r="16">
      <c r="A16" s="7">
        <f>IF(B16="","",ROW()-1)</f>
        <v/>
      </c>
      <c r="B16" s="31" t="n"/>
      <c r="C16" s="14" t="n"/>
      <c r="D16" s="14" t="n"/>
      <c r="E16" s="14" t="n"/>
      <c r="F16" s="14" t="n"/>
      <c r="G16" s="14" t="n"/>
      <c r="H16" s="14" t="n"/>
      <c r="I16" s="14" t="n"/>
      <c r="J16" s="15" t="n"/>
      <c r="K16" s="14" t="n"/>
      <c r="L16" s="11">
        <f>IF(K16="","",IF(K16="Nuovo",1,IF(K16="Tentativo contatto",1,IF(K16="Contattato",2,IF(K16="Qualificato",4,IF(K16="Visita fissata",5,IF(K16="Visita effettuata",6,IF(K16="Trattativa",7,IF(K16="Offerta",8,IF(K16="Prenotazione",9,IF(K16="Venduto",10,""))))))))))))</f>
        <v/>
      </c>
      <c r="M16" s="16" t="n"/>
      <c r="N16" s="11">
        <f>IF(L16&gt;=4,1,0)</f>
        <v/>
      </c>
      <c r="O16" s="11">
        <f>IF(L16&gt;=6,1,0)</f>
        <v/>
      </c>
      <c r="P16" s="11">
        <f>IF(L16&gt;=7,1,0)</f>
        <v/>
      </c>
      <c r="Q16" s="11">
        <f>IF(L16&gt;=8,1,0)</f>
        <v/>
      </c>
      <c r="R16" s="11">
        <f>IF(L16&gt;=9,1,0)</f>
        <v/>
      </c>
      <c r="S16" s="11">
        <f>IF(OR(L16=10,M16="Vinta"),1,0)</f>
        <v/>
      </c>
      <c r="T16" s="11">
        <f>IF(M16="Persa",1,0)</f>
        <v/>
      </c>
      <c r="U16" s="31" t="n"/>
      <c r="V16" s="14" t="n"/>
      <c r="W16" s="31" t="n"/>
      <c r="X16" s="14" t="n"/>
      <c r="Y16" s="15" t="n"/>
      <c r="Z16" s="15" t="n"/>
      <c r="AA16" s="15" t="n"/>
      <c r="AB16" s="31" t="n"/>
      <c r="AC16" s="7">
        <f>IF(B16="","",IF(AB16="",TODAY()-B16,AB16-B16))</f>
        <v/>
      </c>
      <c r="AD16" s="14" t="n"/>
      <c r="AE16" s="14" t="n"/>
      <c r="AF16" s="14" t="n"/>
      <c r="AG16" s="37">
        <f>IF(B16="","",MAX(B16,IF(U16="",0,U16),IF(W16="",0,W16),IF(AB16="",0,AB16),IF(AN16="",0,AN16)))</f>
        <v/>
      </c>
      <c r="AH16" s="11">
        <f>IF(AG16="","",TODAY()-AG16)</f>
        <v/>
      </c>
      <c r="AI16" s="80">
        <f>IF(B16="","",MIN(100,IF(J16&gt;=300000,20,IF(J16&gt;=200000,10,5))+IF(OR(C16="Referral",C16="Passaparola"),20,IF(OR(C16="Sito web",C16="LinkedIn",C16="Email marketing"),15,10))+IF(L16&gt;=8,25,IF(L16&gt;=6,18,IF(L16&gt;=4,12,5)))+IF(AND(V16&lt;&gt;"",V16&lt;&gt;"Non risponde",V16&lt;&gt;"Non interessato"),10,0)+IF(X16="Eseguita",10,0)+IF(Z16&gt;0,15,0)))</f>
        <v/>
      </c>
      <c r="AJ16" s="80">
        <f>IF(AI16="","",IF(AI16&gt;=80,"Hot",IF(AI16&gt;=60,"Alta",IF(AI16&gt;=40,"Media","Bassa"))))</f>
        <v/>
      </c>
      <c r="AK16" s="11">
        <f>IF(B16="","",IF(U16="",TODAY()-B16,U16-B16))</f>
        <v/>
      </c>
      <c r="AL16" s="80">
        <f>IF(B16="","",IF(M16="Vinta","Chiusa - vinta",IF(M16="Persa","Chiusa - persa",IF(AND(U16="",TODAY()-B16&gt;1),"Contattare subito",IF(AND(M16="In corso",AH16&gt;7),"Lead in stallo",IF(AND(AN16&lt;&gt;"",AN16&lt;TODAY(),M16="In corso"),"Follow-up scaduto",IF(AND(K16="Offerta",Y16="",W16&lt;&gt;"",TODAY()-W16&gt;3),"Verificare offerta","OK"))))))</f>
        <v/>
      </c>
      <c r="AM16" s="38" t="n"/>
      <c r="AN16" s="39" t="n"/>
      <c r="AO16" s="11">
        <f>IF(AND(AN16&lt;&gt;"",AN16&lt;TODAY(),M16="In corso"),1,0)</f>
        <v/>
      </c>
      <c r="AP16" s="81">
        <f>IF(B16="","",IF(OR(M16="Vinta",M16="Persa"),0,IF(AL16="Contattare subito",50,0)+IF(AL16="Follow-up scaduto",40,0)+IF(AL16="Lead in stallo",35,0)+IF(AJ16="Hot",30,IF(AJ16="Alta",20,IF(AJ16="Media",10,0)))+IF(AO16=1,10,0)+L16/10+ROW()/100000))</f>
        <v/>
      </c>
    </row>
    <row r="17">
      <c r="A17" s="7">
        <f>IF(B17="","",ROW()-1)</f>
        <v/>
      </c>
      <c r="B17" s="31" t="n"/>
      <c r="C17" s="14" t="n"/>
      <c r="D17" s="14" t="n"/>
      <c r="E17" s="14" t="n"/>
      <c r="F17" s="14" t="n"/>
      <c r="G17" s="14" t="n"/>
      <c r="H17" s="14" t="n"/>
      <c r="I17" s="14" t="n"/>
      <c r="J17" s="15" t="n"/>
      <c r="K17" s="14" t="n"/>
      <c r="L17" s="11">
        <f>IF(K17="","",IF(K17="Nuovo",1,IF(K17="Tentativo contatto",1,IF(K17="Contattato",2,IF(K17="Qualificato",4,IF(K17="Visita fissata",5,IF(K17="Visita effettuata",6,IF(K17="Trattativa",7,IF(K17="Offerta",8,IF(K17="Prenotazione",9,IF(K17="Venduto",10,""))))))))))))</f>
        <v/>
      </c>
      <c r="M17" s="16" t="n"/>
      <c r="N17" s="11">
        <f>IF(L17&gt;=4,1,0)</f>
        <v/>
      </c>
      <c r="O17" s="11">
        <f>IF(L17&gt;=6,1,0)</f>
        <v/>
      </c>
      <c r="P17" s="11">
        <f>IF(L17&gt;=7,1,0)</f>
        <v/>
      </c>
      <c r="Q17" s="11">
        <f>IF(L17&gt;=8,1,0)</f>
        <v/>
      </c>
      <c r="R17" s="11">
        <f>IF(L17&gt;=9,1,0)</f>
        <v/>
      </c>
      <c r="S17" s="11">
        <f>IF(OR(L17=10,M17="Vinta"),1,0)</f>
        <v/>
      </c>
      <c r="T17" s="11">
        <f>IF(M17="Persa",1,0)</f>
        <v/>
      </c>
      <c r="U17" s="31" t="n"/>
      <c r="V17" s="14" t="n"/>
      <c r="W17" s="31" t="n"/>
      <c r="X17" s="14" t="n"/>
      <c r="Y17" s="15" t="n"/>
      <c r="Z17" s="15" t="n"/>
      <c r="AA17" s="15" t="n"/>
      <c r="AB17" s="31" t="n"/>
      <c r="AC17" s="7">
        <f>IF(B17="","",IF(AB17="",TODAY()-B17,AB17-B17))</f>
        <v/>
      </c>
      <c r="AD17" s="14" t="n"/>
      <c r="AE17" s="14" t="n"/>
      <c r="AF17" s="14" t="n"/>
      <c r="AG17" s="37">
        <f>IF(B17="","",MAX(B17,IF(U17="",0,U17),IF(W17="",0,W17),IF(AB17="",0,AB17),IF(AN17="",0,AN17)))</f>
        <v/>
      </c>
      <c r="AH17" s="11">
        <f>IF(AG17="","",TODAY()-AG17)</f>
        <v/>
      </c>
      <c r="AI17" s="82">
        <f>IF(B17="","",MIN(100,IF(J17&gt;=300000,20,IF(J17&gt;=200000,10,5))+IF(OR(C17="Referral",C17="Passaparola"),20,IF(OR(C17="Sito web",C17="LinkedIn",C17="Email marketing"),15,10))+IF(L17&gt;=8,25,IF(L17&gt;=6,18,IF(L17&gt;=4,12,5)))+IF(AND(V17&lt;&gt;"",V17&lt;&gt;"Non risponde",V17&lt;&gt;"Non interessato"),10,0)+IF(X17="Eseguita",10,0)+IF(Z17&gt;0,15,0)))</f>
        <v/>
      </c>
      <c r="AJ17" s="82">
        <f>IF(AI17="","",IF(AI17&gt;=80,"Hot",IF(AI17&gt;=60,"Alta",IF(AI17&gt;=40,"Media","Bassa"))))</f>
        <v/>
      </c>
      <c r="AK17" s="11">
        <f>IF(B17="","",IF(U17="",TODAY()-B17,U17-B17))</f>
        <v/>
      </c>
      <c r="AL17" s="82">
        <f>IF(B17="","",IF(M17="Vinta","Chiusa - vinta",IF(M17="Persa","Chiusa - persa",IF(AND(U17="",TODAY()-B17&gt;1),"Contattare subito",IF(AND(M17="In corso",AH17&gt;7),"Lead in stallo",IF(AND(AN17&lt;&gt;"",AN17&lt;TODAY(),M17="In corso"),"Follow-up scaduto",IF(AND(K17="Offerta",Y17="",W17&lt;&gt;"",TODAY()-W17&gt;3),"Verificare offerta","OK"))))))</f>
        <v/>
      </c>
      <c r="AM17" s="38" t="n"/>
      <c r="AN17" s="39" t="n"/>
      <c r="AO17" s="11">
        <f>IF(AND(AN17&lt;&gt;"",AN17&lt;TODAY(),M17="In corso"),1,0)</f>
        <v/>
      </c>
      <c r="AP17" s="83">
        <f>IF(B17="","",IF(OR(M17="Vinta",M17="Persa"),0,IF(AL17="Contattare subito",50,0)+IF(AL17="Follow-up scaduto",40,0)+IF(AL17="Lead in stallo",35,0)+IF(AJ17="Hot",30,IF(AJ17="Alta",20,IF(AJ17="Media",10,0)))+IF(AO17=1,10,0)+L17/10+ROW()/100000))</f>
        <v/>
      </c>
    </row>
    <row r="18">
      <c r="A18" s="7">
        <f>IF(B18="","",ROW()-1)</f>
        <v/>
      </c>
      <c r="B18" s="31" t="n"/>
      <c r="C18" s="14" t="n"/>
      <c r="D18" s="14" t="n"/>
      <c r="E18" s="14" t="n"/>
      <c r="F18" s="14" t="n"/>
      <c r="G18" s="14" t="n"/>
      <c r="H18" s="14" t="n"/>
      <c r="I18" s="14" t="n"/>
      <c r="J18" s="15" t="n"/>
      <c r="K18" s="14" t="n"/>
      <c r="L18" s="11">
        <f>IF(K18="","",IF(K18="Nuovo",1,IF(K18="Tentativo contatto",1,IF(K18="Contattato",2,IF(K18="Qualificato",4,IF(K18="Visita fissata",5,IF(K18="Visita effettuata",6,IF(K18="Trattativa",7,IF(K18="Offerta",8,IF(K18="Prenotazione",9,IF(K18="Venduto",10,""))))))))))))</f>
        <v/>
      </c>
      <c r="M18" s="16" t="n"/>
      <c r="N18" s="11">
        <f>IF(L18&gt;=4,1,0)</f>
        <v/>
      </c>
      <c r="O18" s="11">
        <f>IF(L18&gt;=6,1,0)</f>
        <v/>
      </c>
      <c r="P18" s="11">
        <f>IF(L18&gt;=7,1,0)</f>
        <v/>
      </c>
      <c r="Q18" s="11">
        <f>IF(L18&gt;=8,1,0)</f>
        <v/>
      </c>
      <c r="R18" s="11">
        <f>IF(L18&gt;=9,1,0)</f>
        <v/>
      </c>
      <c r="S18" s="11">
        <f>IF(OR(L18=10,M18="Vinta"),1,0)</f>
        <v/>
      </c>
      <c r="T18" s="11">
        <f>IF(M18="Persa",1,0)</f>
        <v/>
      </c>
      <c r="U18" s="31" t="n"/>
      <c r="V18" s="14" t="n"/>
      <c r="W18" s="31" t="n"/>
      <c r="X18" s="14" t="n"/>
      <c r="Y18" s="15" t="n"/>
      <c r="Z18" s="15" t="n"/>
      <c r="AA18" s="15" t="n"/>
      <c r="AB18" s="31" t="n"/>
      <c r="AC18" s="7">
        <f>IF(B18="","",IF(AB18="",TODAY()-B18,AB18-B18))</f>
        <v/>
      </c>
      <c r="AD18" s="14" t="n"/>
      <c r="AE18" s="14" t="n"/>
      <c r="AF18" s="14" t="n"/>
      <c r="AG18" s="37">
        <f>IF(B18="","",MAX(B18,IF(U18="",0,U18),IF(W18="",0,W18),IF(AB18="",0,AB18),IF(AN18="",0,AN18)))</f>
        <v/>
      </c>
      <c r="AH18" s="11">
        <f>IF(AG18="","",TODAY()-AG18)</f>
        <v/>
      </c>
      <c r="AI18" s="80">
        <f>IF(B18="","",MIN(100,IF(J18&gt;=300000,20,IF(J18&gt;=200000,10,5))+IF(OR(C18="Referral",C18="Passaparola"),20,IF(OR(C18="Sito web",C18="LinkedIn",C18="Email marketing"),15,10))+IF(L18&gt;=8,25,IF(L18&gt;=6,18,IF(L18&gt;=4,12,5)))+IF(AND(V18&lt;&gt;"",V18&lt;&gt;"Non risponde",V18&lt;&gt;"Non interessato"),10,0)+IF(X18="Eseguita",10,0)+IF(Z18&gt;0,15,0)))</f>
        <v/>
      </c>
      <c r="AJ18" s="80">
        <f>IF(AI18="","",IF(AI18&gt;=80,"Hot",IF(AI18&gt;=60,"Alta",IF(AI18&gt;=40,"Media","Bassa"))))</f>
        <v/>
      </c>
      <c r="AK18" s="11">
        <f>IF(B18="","",IF(U18="",TODAY()-B18,U18-B18))</f>
        <v/>
      </c>
      <c r="AL18" s="80">
        <f>IF(B18="","",IF(M18="Vinta","Chiusa - vinta",IF(M18="Persa","Chiusa - persa",IF(AND(U18="",TODAY()-B18&gt;1),"Contattare subito",IF(AND(M18="In corso",AH18&gt;7),"Lead in stallo",IF(AND(AN18&lt;&gt;"",AN18&lt;TODAY(),M18="In corso"),"Follow-up scaduto",IF(AND(K18="Offerta",Y18="",W18&lt;&gt;"",TODAY()-W18&gt;3),"Verificare offerta","OK"))))))</f>
        <v/>
      </c>
      <c r="AM18" s="38" t="n"/>
      <c r="AN18" s="39" t="n"/>
      <c r="AO18" s="11">
        <f>IF(AND(AN18&lt;&gt;"",AN18&lt;TODAY(),M18="In corso"),1,0)</f>
        <v/>
      </c>
      <c r="AP18" s="81">
        <f>IF(B18="","",IF(OR(M18="Vinta",M18="Persa"),0,IF(AL18="Contattare subito",50,0)+IF(AL18="Follow-up scaduto",40,0)+IF(AL18="Lead in stallo",35,0)+IF(AJ18="Hot",30,IF(AJ18="Alta",20,IF(AJ18="Media",10,0)))+IF(AO18=1,10,0)+L18/10+ROW()/100000))</f>
        <v/>
      </c>
    </row>
    <row r="19">
      <c r="A19" s="7">
        <f>IF(B19="","",ROW()-1)</f>
        <v/>
      </c>
      <c r="B19" s="31" t="n"/>
      <c r="C19" s="14" t="n"/>
      <c r="D19" s="14" t="n"/>
      <c r="E19" s="14" t="n"/>
      <c r="F19" s="14" t="n"/>
      <c r="G19" s="14" t="n"/>
      <c r="H19" s="14" t="n"/>
      <c r="I19" s="14" t="n"/>
      <c r="J19" s="15" t="n"/>
      <c r="K19" s="14" t="n"/>
      <c r="L19" s="11">
        <f>IF(K19="","",IF(K19="Nuovo",1,IF(K19="Tentativo contatto",1,IF(K19="Contattato",2,IF(K19="Qualificato",4,IF(K19="Visita fissata",5,IF(K19="Visita effettuata",6,IF(K19="Trattativa",7,IF(K19="Offerta",8,IF(K19="Prenotazione",9,IF(K19="Venduto",10,""))))))))))))</f>
        <v/>
      </c>
      <c r="M19" s="16" t="n"/>
      <c r="N19" s="11">
        <f>IF(L19&gt;=4,1,0)</f>
        <v/>
      </c>
      <c r="O19" s="11">
        <f>IF(L19&gt;=6,1,0)</f>
        <v/>
      </c>
      <c r="P19" s="11">
        <f>IF(L19&gt;=7,1,0)</f>
        <v/>
      </c>
      <c r="Q19" s="11">
        <f>IF(L19&gt;=8,1,0)</f>
        <v/>
      </c>
      <c r="R19" s="11">
        <f>IF(L19&gt;=9,1,0)</f>
        <v/>
      </c>
      <c r="S19" s="11">
        <f>IF(OR(L19=10,M19="Vinta"),1,0)</f>
        <v/>
      </c>
      <c r="T19" s="11">
        <f>IF(M19="Persa",1,0)</f>
        <v/>
      </c>
      <c r="U19" s="31" t="n"/>
      <c r="V19" s="14" t="n"/>
      <c r="W19" s="31" t="n"/>
      <c r="X19" s="14" t="n"/>
      <c r="Y19" s="15" t="n"/>
      <c r="Z19" s="15" t="n"/>
      <c r="AA19" s="15" t="n"/>
      <c r="AB19" s="31" t="n"/>
      <c r="AC19" s="7">
        <f>IF(B19="","",IF(AB19="",TODAY()-B19,AB19-B19))</f>
        <v/>
      </c>
      <c r="AD19" s="14" t="n"/>
      <c r="AE19" s="14" t="n"/>
      <c r="AF19" s="14" t="n"/>
      <c r="AG19" s="37">
        <f>IF(B19="","",MAX(B19,IF(U19="",0,U19),IF(W19="",0,W19),IF(AB19="",0,AB19),IF(AN19="",0,AN19)))</f>
        <v/>
      </c>
      <c r="AH19" s="11">
        <f>IF(AG19="","",TODAY()-AG19)</f>
        <v/>
      </c>
      <c r="AI19" s="82">
        <f>IF(B19="","",MIN(100,IF(J19&gt;=300000,20,IF(J19&gt;=200000,10,5))+IF(OR(C19="Referral",C19="Passaparola"),20,IF(OR(C19="Sito web",C19="LinkedIn",C19="Email marketing"),15,10))+IF(L19&gt;=8,25,IF(L19&gt;=6,18,IF(L19&gt;=4,12,5)))+IF(AND(V19&lt;&gt;"",V19&lt;&gt;"Non risponde",V19&lt;&gt;"Non interessato"),10,0)+IF(X19="Eseguita",10,0)+IF(Z19&gt;0,15,0)))</f>
        <v/>
      </c>
      <c r="AJ19" s="82">
        <f>IF(AI19="","",IF(AI19&gt;=80,"Hot",IF(AI19&gt;=60,"Alta",IF(AI19&gt;=40,"Media","Bassa"))))</f>
        <v/>
      </c>
      <c r="AK19" s="11">
        <f>IF(B19="","",IF(U19="",TODAY()-B19,U19-B19))</f>
        <v/>
      </c>
      <c r="AL19" s="82">
        <f>IF(B19="","",IF(M19="Vinta","Chiusa - vinta",IF(M19="Persa","Chiusa - persa",IF(AND(U19="",TODAY()-B19&gt;1),"Contattare subito",IF(AND(M19="In corso",AH19&gt;7),"Lead in stallo",IF(AND(AN19&lt;&gt;"",AN19&lt;TODAY(),M19="In corso"),"Follow-up scaduto",IF(AND(K19="Offerta",Y19="",W19&lt;&gt;"",TODAY()-W19&gt;3),"Verificare offerta","OK"))))))</f>
        <v/>
      </c>
      <c r="AM19" s="38" t="n"/>
      <c r="AN19" s="39" t="n"/>
      <c r="AO19" s="11">
        <f>IF(AND(AN19&lt;&gt;"",AN19&lt;TODAY(),M19="In corso"),1,0)</f>
        <v/>
      </c>
      <c r="AP19" s="83">
        <f>IF(B19="","",IF(OR(M19="Vinta",M19="Persa"),0,IF(AL19="Contattare subito",50,0)+IF(AL19="Follow-up scaduto",40,0)+IF(AL19="Lead in stallo",35,0)+IF(AJ19="Hot",30,IF(AJ19="Alta",20,IF(AJ19="Media",10,0)))+IF(AO19=1,10,0)+L19/10+ROW()/100000))</f>
        <v/>
      </c>
    </row>
    <row r="20">
      <c r="A20" s="7">
        <f>IF(B20="","",ROW()-1)</f>
        <v/>
      </c>
      <c r="B20" s="31" t="n"/>
      <c r="C20" s="14" t="n"/>
      <c r="D20" s="14" t="n"/>
      <c r="E20" s="14" t="n"/>
      <c r="F20" s="14" t="n"/>
      <c r="G20" s="14" t="n"/>
      <c r="H20" s="14" t="n"/>
      <c r="I20" s="14" t="n"/>
      <c r="J20" s="15" t="n"/>
      <c r="K20" s="14" t="n"/>
      <c r="L20" s="11">
        <f>IF(K20="","",IF(K20="Nuovo",1,IF(K20="Tentativo contatto",1,IF(K20="Contattato",2,IF(K20="Qualificato",4,IF(K20="Visita fissata",5,IF(K20="Visita effettuata",6,IF(K20="Trattativa",7,IF(K20="Offerta",8,IF(K20="Prenotazione",9,IF(K20="Venduto",10,""))))))))))))</f>
        <v/>
      </c>
      <c r="M20" s="16" t="n"/>
      <c r="N20" s="11">
        <f>IF(L20&gt;=4,1,0)</f>
        <v/>
      </c>
      <c r="O20" s="11">
        <f>IF(L20&gt;=6,1,0)</f>
        <v/>
      </c>
      <c r="P20" s="11">
        <f>IF(L20&gt;=7,1,0)</f>
        <v/>
      </c>
      <c r="Q20" s="11">
        <f>IF(L20&gt;=8,1,0)</f>
        <v/>
      </c>
      <c r="R20" s="11">
        <f>IF(L20&gt;=9,1,0)</f>
        <v/>
      </c>
      <c r="S20" s="11">
        <f>IF(OR(L20=10,M20="Vinta"),1,0)</f>
        <v/>
      </c>
      <c r="T20" s="11">
        <f>IF(M20="Persa",1,0)</f>
        <v/>
      </c>
      <c r="U20" s="31" t="n"/>
      <c r="V20" s="14" t="n"/>
      <c r="W20" s="31" t="n"/>
      <c r="X20" s="14" t="n"/>
      <c r="Y20" s="15" t="n"/>
      <c r="Z20" s="15" t="n"/>
      <c r="AA20" s="15" t="n"/>
      <c r="AB20" s="31" t="n"/>
      <c r="AC20" s="7">
        <f>IF(B20="","",IF(AB20="",TODAY()-B20,AB20-B20))</f>
        <v/>
      </c>
      <c r="AD20" s="14" t="n"/>
      <c r="AE20" s="14" t="n"/>
      <c r="AF20" s="14" t="n"/>
      <c r="AG20" s="37">
        <f>IF(B20="","",MAX(B20,IF(U20="",0,U20),IF(W20="",0,W20),IF(AB20="",0,AB20),IF(AN20="",0,AN20)))</f>
        <v/>
      </c>
      <c r="AH20" s="11">
        <f>IF(AG20="","",TODAY()-AG20)</f>
        <v/>
      </c>
      <c r="AI20" s="80">
        <f>IF(B20="","",MIN(100,IF(J20&gt;=300000,20,IF(J20&gt;=200000,10,5))+IF(OR(C20="Referral",C20="Passaparola"),20,IF(OR(C20="Sito web",C20="LinkedIn",C20="Email marketing"),15,10))+IF(L20&gt;=8,25,IF(L20&gt;=6,18,IF(L20&gt;=4,12,5)))+IF(AND(V20&lt;&gt;"",V20&lt;&gt;"Non risponde",V20&lt;&gt;"Non interessato"),10,0)+IF(X20="Eseguita",10,0)+IF(Z20&gt;0,15,0)))</f>
        <v/>
      </c>
      <c r="AJ20" s="80">
        <f>IF(AI20="","",IF(AI20&gt;=80,"Hot",IF(AI20&gt;=60,"Alta",IF(AI20&gt;=40,"Media","Bassa"))))</f>
        <v/>
      </c>
      <c r="AK20" s="11">
        <f>IF(B20="","",IF(U20="",TODAY()-B20,U20-B20))</f>
        <v/>
      </c>
      <c r="AL20" s="80">
        <f>IF(B20="","",IF(M20="Vinta","Chiusa - vinta",IF(M20="Persa","Chiusa - persa",IF(AND(U20="",TODAY()-B20&gt;1),"Contattare subito",IF(AND(M20="In corso",AH20&gt;7),"Lead in stallo",IF(AND(AN20&lt;&gt;"",AN20&lt;TODAY(),M20="In corso"),"Follow-up scaduto",IF(AND(K20="Offerta",Y20="",W20&lt;&gt;"",TODAY()-W20&gt;3),"Verificare offerta","OK"))))))</f>
        <v/>
      </c>
      <c r="AM20" s="38" t="n"/>
      <c r="AN20" s="39" t="n"/>
      <c r="AO20" s="11">
        <f>IF(AND(AN20&lt;&gt;"",AN20&lt;TODAY(),M20="In corso"),1,0)</f>
        <v/>
      </c>
      <c r="AP20" s="81">
        <f>IF(B20="","",IF(OR(M20="Vinta",M20="Persa"),0,IF(AL20="Contattare subito",50,0)+IF(AL20="Follow-up scaduto",40,0)+IF(AL20="Lead in stallo",35,0)+IF(AJ20="Hot",30,IF(AJ20="Alta",20,IF(AJ20="Media",10,0)))+IF(AO20=1,10,0)+L20/10+ROW()/100000))</f>
        <v/>
      </c>
    </row>
    <row r="21">
      <c r="A21" s="7">
        <f>IF(B21="","",ROW()-1)</f>
        <v/>
      </c>
      <c r="B21" s="31" t="n"/>
      <c r="C21" s="14" t="n"/>
      <c r="D21" s="14" t="n"/>
      <c r="E21" s="14" t="n"/>
      <c r="F21" s="14" t="n"/>
      <c r="G21" s="14" t="n"/>
      <c r="H21" s="14" t="n"/>
      <c r="I21" s="14" t="n"/>
      <c r="J21" s="15" t="n"/>
      <c r="K21" s="14" t="n"/>
      <c r="L21" s="11">
        <f>IF(K21="","",IF(K21="Nuovo",1,IF(K21="Tentativo contatto",1,IF(K21="Contattato",2,IF(K21="Qualificato",4,IF(K21="Visita fissata",5,IF(K21="Visita effettuata",6,IF(K21="Trattativa",7,IF(K21="Offerta",8,IF(K21="Prenotazione",9,IF(K21="Venduto",10,""))))))))))))</f>
        <v/>
      </c>
      <c r="M21" s="16" t="n"/>
      <c r="N21" s="11">
        <f>IF(L21&gt;=4,1,0)</f>
        <v/>
      </c>
      <c r="O21" s="11">
        <f>IF(L21&gt;=6,1,0)</f>
        <v/>
      </c>
      <c r="P21" s="11">
        <f>IF(L21&gt;=7,1,0)</f>
        <v/>
      </c>
      <c r="Q21" s="11">
        <f>IF(L21&gt;=8,1,0)</f>
        <v/>
      </c>
      <c r="R21" s="11">
        <f>IF(L21&gt;=9,1,0)</f>
        <v/>
      </c>
      <c r="S21" s="11">
        <f>IF(OR(L21=10,M21="Vinta"),1,0)</f>
        <v/>
      </c>
      <c r="T21" s="11">
        <f>IF(M21="Persa",1,0)</f>
        <v/>
      </c>
      <c r="U21" s="31" t="n"/>
      <c r="V21" s="14" t="n"/>
      <c r="W21" s="31" t="n"/>
      <c r="X21" s="14" t="n"/>
      <c r="Y21" s="15" t="n"/>
      <c r="Z21" s="15" t="n"/>
      <c r="AA21" s="15" t="n"/>
      <c r="AB21" s="31" t="n"/>
      <c r="AC21" s="7">
        <f>IF(B21="","",IF(AB21="",TODAY()-B21,AB21-B21))</f>
        <v/>
      </c>
      <c r="AD21" s="14" t="n"/>
      <c r="AE21" s="14" t="n"/>
      <c r="AF21" s="14" t="n"/>
      <c r="AG21" s="37">
        <f>IF(B21="","",MAX(B21,IF(U21="",0,U21),IF(W21="",0,W21),IF(AB21="",0,AB21),IF(AN21="",0,AN21)))</f>
        <v/>
      </c>
      <c r="AH21" s="11">
        <f>IF(AG21="","",TODAY()-AG21)</f>
        <v/>
      </c>
      <c r="AI21" s="82">
        <f>IF(B21="","",MIN(100,IF(J21&gt;=300000,20,IF(J21&gt;=200000,10,5))+IF(OR(C21="Referral",C21="Passaparola"),20,IF(OR(C21="Sito web",C21="LinkedIn",C21="Email marketing"),15,10))+IF(L21&gt;=8,25,IF(L21&gt;=6,18,IF(L21&gt;=4,12,5)))+IF(AND(V21&lt;&gt;"",V21&lt;&gt;"Non risponde",V21&lt;&gt;"Non interessato"),10,0)+IF(X21="Eseguita",10,0)+IF(Z21&gt;0,15,0)))</f>
        <v/>
      </c>
      <c r="AJ21" s="82">
        <f>IF(AI21="","",IF(AI21&gt;=80,"Hot",IF(AI21&gt;=60,"Alta",IF(AI21&gt;=40,"Media","Bassa"))))</f>
        <v/>
      </c>
      <c r="AK21" s="11">
        <f>IF(B21="","",IF(U21="",TODAY()-B21,U21-B21))</f>
        <v/>
      </c>
      <c r="AL21" s="82">
        <f>IF(B21="","",IF(M21="Vinta","Chiusa - vinta",IF(M21="Persa","Chiusa - persa",IF(AND(U21="",TODAY()-B21&gt;1),"Contattare subito",IF(AND(M21="In corso",AH21&gt;7),"Lead in stallo",IF(AND(AN21&lt;&gt;"",AN21&lt;TODAY(),M21="In corso"),"Follow-up scaduto",IF(AND(K21="Offerta",Y21="",W21&lt;&gt;"",TODAY()-W21&gt;3),"Verificare offerta","OK"))))))</f>
        <v/>
      </c>
      <c r="AM21" s="38" t="n"/>
      <c r="AN21" s="39" t="n"/>
      <c r="AO21" s="11">
        <f>IF(AND(AN21&lt;&gt;"",AN21&lt;TODAY(),M21="In corso"),1,0)</f>
        <v/>
      </c>
      <c r="AP21" s="83">
        <f>IF(B21="","",IF(OR(M21="Vinta",M21="Persa"),0,IF(AL21="Contattare subito",50,0)+IF(AL21="Follow-up scaduto",40,0)+IF(AL21="Lead in stallo",35,0)+IF(AJ21="Hot",30,IF(AJ21="Alta",20,IF(AJ21="Media",10,0)))+IF(AO21=1,10,0)+L21/10+ROW()/100000))</f>
        <v/>
      </c>
    </row>
    <row r="22">
      <c r="A22" s="7">
        <f>IF(B22="","",ROW()-1)</f>
        <v/>
      </c>
      <c r="B22" s="31" t="n"/>
      <c r="C22" s="14" t="n"/>
      <c r="D22" s="14" t="n"/>
      <c r="E22" s="14" t="n"/>
      <c r="F22" s="14" t="n"/>
      <c r="G22" s="14" t="n"/>
      <c r="H22" s="14" t="n"/>
      <c r="I22" s="14" t="n"/>
      <c r="J22" s="15" t="n"/>
      <c r="K22" s="14" t="n"/>
      <c r="L22" s="11">
        <f>IF(K22="","",IF(K22="Nuovo",1,IF(K22="Tentativo contatto",1,IF(K22="Contattato",2,IF(K22="Qualificato",4,IF(K22="Visita fissata",5,IF(K22="Visita effettuata",6,IF(K22="Trattativa",7,IF(K22="Offerta",8,IF(K22="Prenotazione",9,IF(K22="Venduto",10,""))))))))))))</f>
        <v/>
      </c>
      <c r="M22" s="16" t="n"/>
      <c r="N22" s="11">
        <f>IF(L22&gt;=4,1,0)</f>
        <v/>
      </c>
      <c r="O22" s="11">
        <f>IF(L22&gt;=6,1,0)</f>
        <v/>
      </c>
      <c r="P22" s="11">
        <f>IF(L22&gt;=7,1,0)</f>
        <v/>
      </c>
      <c r="Q22" s="11">
        <f>IF(L22&gt;=8,1,0)</f>
        <v/>
      </c>
      <c r="R22" s="11">
        <f>IF(L22&gt;=9,1,0)</f>
        <v/>
      </c>
      <c r="S22" s="11">
        <f>IF(OR(L22=10,M22="Vinta"),1,0)</f>
        <v/>
      </c>
      <c r="T22" s="11">
        <f>IF(M22="Persa",1,0)</f>
        <v/>
      </c>
      <c r="U22" s="31" t="n"/>
      <c r="V22" s="14" t="n"/>
      <c r="W22" s="31" t="n"/>
      <c r="X22" s="14" t="n"/>
      <c r="Y22" s="15" t="n"/>
      <c r="Z22" s="15" t="n"/>
      <c r="AA22" s="15" t="n"/>
      <c r="AB22" s="31" t="n"/>
      <c r="AC22" s="7">
        <f>IF(B22="","",IF(AB22="",TODAY()-B22,AB22-B22))</f>
        <v/>
      </c>
      <c r="AD22" s="14" t="n"/>
      <c r="AE22" s="14" t="n"/>
      <c r="AF22" s="14" t="n"/>
      <c r="AG22" s="37">
        <f>IF(B22="","",MAX(B22,IF(U22="",0,U22),IF(W22="",0,W22),IF(AB22="",0,AB22),IF(AN22="",0,AN22)))</f>
        <v/>
      </c>
      <c r="AH22" s="11">
        <f>IF(AG22="","",TODAY()-AG22)</f>
        <v/>
      </c>
      <c r="AI22" s="80">
        <f>IF(B22="","",MIN(100,IF(J22&gt;=300000,20,IF(J22&gt;=200000,10,5))+IF(OR(C22="Referral",C22="Passaparola"),20,IF(OR(C22="Sito web",C22="LinkedIn",C22="Email marketing"),15,10))+IF(L22&gt;=8,25,IF(L22&gt;=6,18,IF(L22&gt;=4,12,5)))+IF(AND(V22&lt;&gt;"",V22&lt;&gt;"Non risponde",V22&lt;&gt;"Non interessato"),10,0)+IF(X22="Eseguita",10,0)+IF(Z22&gt;0,15,0)))</f>
        <v/>
      </c>
      <c r="AJ22" s="80">
        <f>IF(AI22="","",IF(AI22&gt;=80,"Hot",IF(AI22&gt;=60,"Alta",IF(AI22&gt;=40,"Media","Bassa"))))</f>
        <v/>
      </c>
      <c r="AK22" s="11">
        <f>IF(B22="","",IF(U22="",TODAY()-B22,U22-B22))</f>
        <v/>
      </c>
      <c r="AL22" s="80">
        <f>IF(B22="","",IF(M22="Vinta","Chiusa - vinta",IF(M22="Persa","Chiusa - persa",IF(AND(U22="",TODAY()-B22&gt;1),"Contattare subito",IF(AND(M22="In corso",AH22&gt;7),"Lead in stallo",IF(AND(AN22&lt;&gt;"",AN22&lt;TODAY(),M22="In corso"),"Follow-up scaduto",IF(AND(K22="Offerta",Y22="",W22&lt;&gt;"",TODAY()-W22&gt;3),"Verificare offerta","OK"))))))</f>
        <v/>
      </c>
      <c r="AM22" s="38" t="n"/>
      <c r="AN22" s="39" t="n"/>
      <c r="AO22" s="11">
        <f>IF(AND(AN22&lt;&gt;"",AN22&lt;TODAY(),M22="In corso"),1,0)</f>
        <v/>
      </c>
      <c r="AP22" s="81">
        <f>IF(B22="","",IF(OR(M22="Vinta",M22="Persa"),0,IF(AL22="Contattare subito",50,0)+IF(AL22="Follow-up scaduto",40,0)+IF(AL22="Lead in stallo",35,0)+IF(AJ22="Hot",30,IF(AJ22="Alta",20,IF(AJ22="Media",10,0)))+IF(AO22=1,10,0)+L22/10+ROW()/100000))</f>
        <v/>
      </c>
    </row>
    <row r="23">
      <c r="A23" s="7">
        <f>IF(B23="","",ROW()-1)</f>
        <v/>
      </c>
      <c r="B23" s="31" t="n"/>
      <c r="C23" s="14" t="n"/>
      <c r="D23" s="14" t="n"/>
      <c r="E23" s="14" t="n"/>
      <c r="F23" s="14" t="n"/>
      <c r="G23" s="14" t="n"/>
      <c r="H23" s="14" t="n"/>
      <c r="I23" s="14" t="n"/>
      <c r="J23" s="15" t="n"/>
      <c r="K23" s="14" t="n"/>
      <c r="L23" s="11">
        <f>IF(K23="","",IF(K23="Nuovo",1,IF(K23="Tentativo contatto",1,IF(K23="Contattato",2,IF(K23="Qualificato",4,IF(K23="Visita fissata",5,IF(K23="Visita effettuata",6,IF(K23="Trattativa",7,IF(K23="Offerta",8,IF(K23="Prenotazione",9,IF(K23="Venduto",10,""))))))))))))</f>
        <v/>
      </c>
      <c r="M23" s="16" t="n"/>
      <c r="N23" s="11">
        <f>IF(L23&gt;=4,1,0)</f>
        <v/>
      </c>
      <c r="O23" s="11">
        <f>IF(L23&gt;=6,1,0)</f>
        <v/>
      </c>
      <c r="P23" s="11">
        <f>IF(L23&gt;=7,1,0)</f>
        <v/>
      </c>
      <c r="Q23" s="11">
        <f>IF(L23&gt;=8,1,0)</f>
        <v/>
      </c>
      <c r="R23" s="11">
        <f>IF(L23&gt;=9,1,0)</f>
        <v/>
      </c>
      <c r="S23" s="11">
        <f>IF(OR(L23=10,M23="Vinta"),1,0)</f>
        <v/>
      </c>
      <c r="T23" s="11">
        <f>IF(M23="Persa",1,0)</f>
        <v/>
      </c>
      <c r="U23" s="31" t="n"/>
      <c r="V23" s="14" t="n"/>
      <c r="W23" s="31" t="n"/>
      <c r="X23" s="14" t="n"/>
      <c r="Y23" s="15" t="n"/>
      <c r="Z23" s="15" t="n"/>
      <c r="AA23" s="15" t="n"/>
      <c r="AB23" s="31" t="n"/>
      <c r="AC23" s="7">
        <f>IF(B23="","",IF(AB23="",TODAY()-B23,AB23-B23))</f>
        <v/>
      </c>
      <c r="AD23" s="14" t="n"/>
      <c r="AE23" s="14" t="n"/>
      <c r="AF23" s="14" t="n"/>
      <c r="AG23" s="37">
        <f>IF(B23="","",MAX(B23,IF(U23="",0,U23),IF(W23="",0,W23),IF(AB23="",0,AB23),IF(AN23="",0,AN23)))</f>
        <v/>
      </c>
      <c r="AH23" s="11">
        <f>IF(AG23="","",TODAY()-AG23)</f>
        <v/>
      </c>
      <c r="AI23" s="82">
        <f>IF(B23="","",MIN(100,IF(J23&gt;=300000,20,IF(J23&gt;=200000,10,5))+IF(OR(C23="Referral",C23="Passaparola"),20,IF(OR(C23="Sito web",C23="LinkedIn",C23="Email marketing"),15,10))+IF(L23&gt;=8,25,IF(L23&gt;=6,18,IF(L23&gt;=4,12,5)))+IF(AND(V23&lt;&gt;"",V23&lt;&gt;"Non risponde",V23&lt;&gt;"Non interessato"),10,0)+IF(X23="Eseguita",10,0)+IF(Z23&gt;0,15,0)))</f>
        <v/>
      </c>
      <c r="AJ23" s="82">
        <f>IF(AI23="","",IF(AI23&gt;=80,"Hot",IF(AI23&gt;=60,"Alta",IF(AI23&gt;=40,"Media","Bassa"))))</f>
        <v/>
      </c>
      <c r="AK23" s="11">
        <f>IF(B23="","",IF(U23="",TODAY()-B23,U23-B23))</f>
        <v/>
      </c>
      <c r="AL23" s="82">
        <f>IF(B23="","",IF(M23="Vinta","Chiusa - vinta",IF(M23="Persa","Chiusa - persa",IF(AND(U23="",TODAY()-B23&gt;1),"Contattare subito",IF(AND(M23="In corso",AH23&gt;7),"Lead in stallo",IF(AND(AN23&lt;&gt;"",AN23&lt;TODAY(),M23="In corso"),"Follow-up scaduto",IF(AND(K23="Offerta",Y23="",W23&lt;&gt;"",TODAY()-W23&gt;3),"Verificare offerta","OK"))))))</f>
        <v/>
      </c>
      <c r="AM23" s="38" t="n"/>
      <c r="AN23" s="39" t="n"/>
      <c r="AO23" s="11">
        <f>IF(AND(AN23&lt;&gt;"",AN23&lt;TODAY(),M23="In corso"),1,0)</f>
        <v/>
      </c>
      <c r="AP23" s="83">
        <f>IF(B23="","",IF(OR(M23="Vinta",M23="Persa"),0,IF(AL23="Contattare subito",50,0)+IF(AL23="Follow-up scaduto",40,0)+IF(AL23="Lead in stallo",35,0)+IF(AJ23="Hot",30,IF(AJ23="Alta",20,IF(AJ23="Media",10,0)))+IF(AO23=1,10,0)+L23/10+ROW()/100000))</f>
        <v/>
      </c>
    </row>
    <row r="24">
      <c r="A24" s="7">
        <f>IF(B24="","",ROW()-1)</f>
        <v/>
      </c>
      <c r="B24" s="31" t="n"/>
      <c r="C24" s="14" t="n"/>
      <c r="D24" s="14" t="n"/>
      <c r="E24" s="14" t="n"/>
      <c r="F24" s="14" t="n"/>
      <c r="G24" s="14" t="n"/>
      <c r="H24" s="14" t="n"/>
      <c r="I24" s="14" t="n"/>
      <c r="J24" s="15" t="n"/>
      <c r="K24" s="14" t="n"/>
      <c r="L24" s="11">
        <f>IF(K24="","",IF(K24="Nuovo",1,IF(K24="Tentativo contatto",1,IF(K24="Contattato",2,IF(K24="Qualificato",4,IF(K24="Visita fissata",5,IF(K24="Visita effettuata",6,IF(K24="Trattativa",7,IF(K24="Offerta",8,IF(K24="Prenotazione",9,IF(K24="Venduto",10,""))))))))))))</f>
        <v/>
      </c>
      <c r="M24" s="16" t="n"/>
      <c r="N24" s="11">
        <f>IF(L24&gt;=4,1,0)</f>
        <v/>
      </c>
      <c r="O24" s="11">
        <f>IF(L24&gt;=6,1,0)</f>
        <v/>
      </c>
      <c r="P24" s="11">
        <f>IF(L24&gt;=7,1,0)</f>
        <v/>
      </c>
      <c r="Q24" s="11">
        <f>IF(L24&gt;=8,1,0)</f>
        <v/>
      </c>
      <c r="R24" s="11">
        <f>IF(L24&gt;=9,1,0)</f>
        <v/>
      </c>
      <c r="S24" s="11">
        <f>IF(OR(L24=10,M24="Vinta"),1,0)</f>
        <v/>
      </c>
      <c r="T24" s="11">
        <f>IF(M24="Persa",1,0)</f>
        <v/>
      </c>
      <c r="U24" s="31" t="n"/>
      <c r="V24" s="14" t="n"/>
      <c r="W24" s="31" t="n"/>
      <c r="X24" s="14" t="n"/>
      <c r="Y24" s="15" t="n"/>
      <c r="Z24" s="15" t="n"/>
      <c r="AA24" s="15" t="n"/>
      <c r="AB24" s="31" t="n"/>
      <c r="AC24" s="7">
        <f>IF(B24="","",IF(AB24="",TODAY()-B24,AB24-B24))</f>
        <v/>
      </c>
      <c r="AD24" s="14" t="n"/>
      <c r="AE24" s="14" t="n"/>
      <c r="AF24" s="14" t="n"/>
      <c r="AG24" s="37">
        <f>IF(B24="","",MAX(B24,IF(U24="",0,U24),IF(W24="",0,W24),IF(AB24="",0,AB24),IF(AN24="",0,AN24)))</f>
        <v/>
      </c>
      <c r="AH24" s="11">
        <f>IF(AG24="","",TODAY()-AG24)</f>
        <v/>
      </c>
      <c r="AI24" s="80">
        <f>IF(B24="","",MIN(100,IF(J24&gt;=300000,20,IF(J24&gt;=200000,10,5))+IF(OR(C24="Referral",C24="Passaparola"),20,IF(OR(C24="Sito web",C24="LinkedIn",C24="Email marketing"),15,10))+IF(L24&gt;=8,25,IF(L24&gt;=6,18,IF(L24&gt;=4,12,5)))+IF(AND(V24&lt;&gt;"",V24&lt;&gt;"Non risponde",V24&lt;&gt;"Non interessato"),10,0)+IF(X24="Eseguita",10,0)+IF(Z24&gt;0,15,0)))</f>
        <v/>
      </c>
      <c r="AJ24" s="80">
        <f>IF(AI24="","",IF(AI24&gt;=80,"Hot",IF(AI24&gt;=60,"Alta",IF(AI24&gt;=40,"Media","Bassa"))))</f>
        <v/>
      </c>
      <c r="AK24" s="11">
        <f>IF(B24="","",IF(U24="",TODAY()-B24,U24-B24))</f>
        <v/>
      </c>
      <c r="AL24" s="80">
        <f>IF(B24="","",IF(M24="Vinta","Chiusa - vinta",IF(M24="Persa","Chiusa - persa",IF(AND(U24="",TODAY()-B24&gt;1),"Contattare subito",IF(AND(M24="In corso",AH24&gt;7),"Lead in stallo",IF(AND(AN24&lt;&gt;"",AN24&lt;TODAY(),M24="In corso"),"Follow-up scaduto",IF(AND(K24="Offerta",Y24="",W24&lt;&gt;"",TODAY()-W24&gt;3),"Verificare offerta","OK"))))))</f>
        <v/>
      </c>
      <c r="AM24" s="38" t="n"/>
      <c r="AN24" s="39" t="n"/>
      <c r="AO24" s="11">
        <f>IF(AND(AN24&lt;&gt;"",AN24&lt;TODAY(),M24="In corso"),1,0)</f>
        <v/>
      </c>
      <c r="AP24" s="81">
        <f>IF(B24="","",IF(OR(M24="Vinta",M24="Persa"),0,IF(AL24="Contattare subito",50,0)+IF(AL24="Follow-up scaduto",40,0)+IF(AL24="Lead in stallo",35,0)+IF(AJ24="Hot",30,IF(AJ24="Alta",20,IF(AJ24="Media",10,0)))+IF(AO24=1,10,0)+L24/10+ROW()/100000))</f>
        <v/>
      </c>
    </row>
    <row r="25">
      <c r="A25" s="7">
        <f>IF(B25="","",ROW()-1)</f>
        <v/>
      </c>
      <c r="B25" s="31" t="n"/>
      <c r="C25" s="14" t="n"/>
      <c r="D25" s="14" t="n"/>
      <c r="E25" s="14" t="n"/>
      <c r="F25" s="14" t="n"/>
      <c r="G25" s="14" t="n"/>
      <c r="H25" s="14" t="n"/>
      <c r="I25" s="14" t="n"/>
      <c r="J25" s="15" t="n"/>
      <c r="K25" s="14" t="n"/>
      <c r="L25" s="11">
        <f>IF(K25="","",IF(K25="Nuovo",1,IF(K25="Tentativo contatto",1,IF(K25="Contattato",2,IF(K25="Qualificato",4,IF(K25="Visita fissata",5,IF(K25="Visita effettuata",6,IF(K25="Trattativa",7,IF(K25="Offerta",8,IF(K25="Prenotazione",9,IF(K25="Venduto",10,""))))))))))))</f>
        <v/>
      </c>
      <c r="M25" s="16" t="n"/>
      <c r="N25" s="11">
        <f>IF(L25&gt;=4,1,0)</f>
        <v/>
      </c>
      <c r="O25" s="11">
        <f>IF(L25&gt;=6,1,0)</f>
        <v/>
      </c>
      <c r="P25" s="11">
        <f>IF(L25&gt;=7,1,0)</f>
        <v/>
      </c>
      <c r="Q25" s="11">
        <f>IF(L25&gt;=8,1,0)</f>
        <v/>
      </c>
      <c r="R25" s="11">
        <f>IF(L25&gt;=9,1,0)</f>
        <v/>
      </c>
      <c r="S25" s="11">
        <f>IF(OR(L25=10,M25="Vinta"),1,0)</f>
        <v/>
      </c>
      <c r="T25" s="11">
        <f>IF(M25="Persa",1,0)</f>
        <v/>
      </c>
      <c r="U25" s="31" t="n"/>
      <c r="V25" s="14" t="n"/>
      <c r="W25" s="31" t="n"/>
      <c r="X25" s="14" t="n"/>
      <c r="Y25" s="15" t="n"/>
      <c r="Z25" s="15" t="n"/>
      <c r="AA25" s="15" t="n"/>
      <c r="AB25" s="31" t="n"/>
      <c r="AC25" s="7">
        <f>IF(B25="","",IF(AB25="",TODAY()-B25,AB25-B25))</f>
        <v/>
      </c>
      <c r="AD25" s="14" t="n"/>
      <c r="AE25" s="14" t="n"/>
      <c r="AF25" s="14" t="n"/>
      <c r="AG25" s="37">
        <f>IF(B25="","",MAX(B25,IF(U25="",0,U25),IF(W25="",0,W25),IF(AB25="",0,AB25),IF(AN25="",0,AN25)))</f>
        <v/>
      </c>
      <c r="AH25" s="11">
        <f>IF(AG25="","",TODAY()-AG25)</f>
        <v/>
      </c>
      <c r="AI25" s="82">
        <f>IF(B25="","",MIN(100,IF(J25&gt;=300000,20,IF(J25&gt;=200000,10,5))+IF(OR(C25="Referral",C25="Passaparola"),20,IF(OR(C25="Sito web",C25="LinkedIn",C25="Email marketing"),15,10))+IF(L25&gt;=8,25,IF(L25&gt;=6,18,IF(L25&gt;=4,12,5)))+IF(AND(V25&lt;&gt;"",V25&lt;&gt;"Non risponde",V25&lt;&gt;"Non interessato"),10,0)+IF(X25="Eseguita",10,0)+IF(Z25&gt;0,15,0)))</f>
        <v/>
      </c>
      <c r="AJ25" s="82">
        <f>IF(AI25="","",IF(AI25&gt;=80,"Hot",IF(AI25&gt;=60,"Alta",IF(AI25&gt;=40,"Media","Bassa"))))</f>
        <v/>
      </c>
      <c r="AK25" s="11">
        <f>IF(B25="","",IF(U25="",TODAY()-B25,U25-B25))</f>
        <v/>
      </c>
      <c r="AL25" s="82">
        <f>IF(B25="","",IF(M25="Vinta","Chiusa - vinta",IF(M25="Persa","Chiusa - persa",IF(AND(U25="",TODAY()-B25&gt;1),"Contattare subito",IF(AND(M25="In corso",AH25&gt;7),"Lead in stallo",IF(AND(AN25&lt;&gt;"",AN25&lt;TODAY(),M25="In corso"),"Follow-up scaduto",IF(AND(K25="Offerta",Y25="",W25&lt;&gt;"",TODAY()-W25&gt;3),"Verificare offerta","OK"))))))</f>
        <v/>
      </c>
      <c r="AM25" s="38" t="n"/>
      <c r="AN25" s="39" t="n"/>
      <c r="AO25" s="11">
        <f>IF(AND(AN25&lt;&gt;"",AN25&lt;TODAY(),M25="In corso"),1,0)</f>
        <v/>
      </c>
      <c r="AP25" s="83">
        <f>IF(B25="","",IF(OR(M25="Vinta",M25="Persa"),0,IF(AL25="Contattare subito",50,0)+IF(AL25="Follow-up scaduto",40,0)+IF(AL25="Lead in stallo",35,0)+IF(AJ25="Hot",30,IF(AJ25="Alta",20,IF(AJ25="Media",10,0)))+IF(AO25=1,10,0)+L25/10+ROW()/100000))</f>
        <v/>
      </c>
    </row>
    <row r="26">
      <c r="A26" s="7">
        <f>IF(B26="","",ROW()-1)</f>
        <v/>
      </c>
      <c r="B26" s="31" t="n"/>
      <c r="C26" s="14" t="n"/>
      <c r="D26" s="14" t="n"/>
      <c r="E26" s="14" t="n"/>
      <c r="F26" s="14" t="n"/>
      <c r="G26" s="14" t="n"/>
      <c r="H26" s="14" t="n"/>
      <c r="I26" s="14" t="n"/>
      <c r="J26" s="15" t="n"/>
      <c r="K26" s="14" t="n"/>
      <c r="L26" s="11">
        <f>IF(K26="","",IF(K26="Nuovo",1,IF(K26="Tentativo contatto",1,IF(K26="Contattato",2,IF(K26="Qualificato",4,IF(K26="Visita fissata",5,IF(K26="Visita effettuata",6,IF(K26="Trattativa",7,IF(K26="Offerta",8,IF(K26="Prenotazione",9,IF(K26="Venduto",10,""))))))))))))</f>
        <v/>
      </c>
      <c r="M26" s="16" t="n"/>
      <c r="N26" s="11">
        <f>IF(L26&gt;=4,1,0)</f>
        <v/>
      </c>
      <c r="O26" s="11">
        <f>IF(L26&gt;=6,1,0)</f>
        <v/>
      </c>
      <c r="P26" s="11">
        <f>IF(L26&gt;=7,1,0)</f>
        <v/>
      </c>
      <c r="Q26" s="11">
        <f>IF(L26&gt;=8,1,0)</f>
        <v/>
      </c>
      <c r="R26" s="11">
        <f>IF(L26&gt;=9,1,0)</f>
        <v/>
      </c>
      <c r="S26" s="11">
        <f>IF(OR(L26=10,M26="Vinta"),1,0)</f>
        <v/>
      </c>
      <c r="T26" s="11">
        <f>IF(M26="Persa",1,0)</f>
        <v/>
      </c>
      <c r="U26" s="31" t="n"/>
      <c r="V26" s="14" t="n"/>
      <c r="W26" s="31" t="n"/>
      <c r="X26" s="14" t="n"/>
      <c r="Y26" s="15" t="n"/>
      <c r="Z26" s="15" t="n"/>
      <c r="AA26" s="15" t="n"/>
      <c r="AB26" s="31" t="n"/>
      <c r="AC26" s="7">
        <f>IF(B26="","",IF(AB26="",TODAY()-B26,AB26-B26))</f>
        <v/>
      </c>
      <c r="AD26" s="14" t="n"/>
      <c r="AE26" s="14" t="n"/>
      <c r="AF26" s="14" t="n"/>
      <c r="AG26" s="37">
        <f>IF(B26="","",MAX(B26,IF(U26="",0,U26),IF(W26="",0,W26),IF(AB26="",0,AB26),IF(AN26="",0,AN26)))</f>
        <v/>
      </c>
      <c r="AH26" s="11">
        <f>IF(AG26="","",TODAY()-AG26)</f>
        <v/>
      </c>
      <c r="AI26" s="80">
        <f>IF(B26="","",MIN(100,IF(J26&gt;=300000,20,IF(J26&gt;=200000,10,5))+IF(OR(C26="Referral",C26="Passaparola"),20,IF(OR(C26="Sito web",C26="LinkedIn",C26="Email marketing"),15,10))+IF(L26&gt;=8,25,IF(L26&gt;=6,18,IF(L26&gt;=4,12,5)))+IF(AND(V26&lt;&gt;"",V26&lt;&gt;"Non risponde",V26&lt;&gt;"Non interessato"),10,0)+IF(X26="Eseguita",10,0)+IF(Z26&gt;0,15,0)))</f>
        <v/>
      </c>
      <c r="AJ26" s="80">
        <f>IF(AI26="","",IF(AI26&gt;=80,"Hot",IF(AI26&gt;=60,"Alta",IF(AI26&gt;=40,"Media","Bassa"))))</f>
        <v/>
      </c>
      <c r="AK26" s="11">
        <f>IF(B26="","",IF(U26="",TODAY()-B26,U26-B26))</f>
        <v/>
      </c>
      <c r="AL26" s="80">
        <f>IF(B26="","",IF(M26="Vinta","Chiusa - vinta",IF(M26="Persa","Chiusa - persa",IF(AND(U26="",TODAY()-B26&gt;1),"Contattare subito",IF(AND(M26="In corso",AH26&gt;7),"Lead in stallo",IF(AND(AN26&lt;&gt;"",AN26&lt;TODAY(),M26="In corso"),"Follow-up scaduto",IF(AND(K26="Offerta",Y26="",W26&lt;&gt;"",TODAY()-W26&gt;3),"Verificare offerta","OK"))))))</f>
        <v/>
      </c>
      <c r="AM26" s="38" t="n"/>
      <c r="AN26" s="39" t="n"/>
      <c r="AO26" s="11">
        <f>IF(AND(AN26&lt;&gt;"",AN26&lt;TODAY(),M26="In corso"),1,0)</f>
        <v/>
      </c>
      <c r="AP26" s="81">
        <f>IF(B26="","",IF(OR(M26="Vinta",M26="Persa"),0,IF(AL26="Contattare subito",50,0)+IF(AL26="Follow-up scaduto",40,0)+IF(AL26="Lead in stallo",35,0)+IF(AJ26="Hot",30,IF(AJ26="Alta",20,IF(AJ26="Media",10,0)))+IF(AO26=1,10,0)+L26/10+ROW()/100000))</f>
        <v/>
      </c>
    </row>
    <row r="27">
      <c r="A27" s="7">
        <f>IF(B27="","",ROW()-1)</f>
        <v/>
      </c>
      <c r="B27" s="31" t="n"/>
      <c r="C27" s="14" t="n"/>
      <c r="D27" s="14" t="n"/>
      <c r="E27" s="14" t="n"/>
      <c r="F27" s="14" t="n"/>
      <c r="G27" s="14" t="n"/>
      <c r="H27" s="14" t="n"/>
      <c r="I27" s="14" t="n"/>
      <c r="J27" s="15" t="n"/>
      <c r="K27" s="14" t="n"/>
      <c r="L27" s="11">
        <f>IF(K27="","",IF(K27="Nuovo",1,IF(K27="Tentativo contatto",1,IF(K27="Contattato",2,IF(K27="Qualificato",4,IF(K27="Visita fissata",5,IF(K27="Visita effettuata",6,IF(K27="Trattativa",7,IF(K27="Offerta",8,IF(K27="Prenotazione",9,IF(K27="Venduto",10,""))))))))))))</f>
        <v/>
      </c>
      <c r="M27" s="16" t="n"/>
      <c r="N27" s="11">
        <f>IF(L27&gt;=4,1,0)</f>
        <v/>
      </c>
      <c r="O27" s="11">
        <f>IF(L27&gt;=6,1,0)</f>
        <v/>
      </c>
      <c r="P27" s="11">
        <f>IF(L27&gt;=7,1,0)</f>
        <v/>
      </c>
      <c r="Q27" s="11">
        <f>IF(L27&gt;=8,1,0)</f>
        <v/>
      </c>
      <c r="R27" s="11">
        <f>IF(L27&gt;=9,1,0)</f>
        <v/>
      </c>
      <c r="S27" s="11">
        <f>IF(OR(L27=10,M27="Vinta"),1,0)</f>
        <v/>
      </c>
      <c r="T27" s="11">
        <f>IF(M27="Persa",1,0)</f>
        <v/>
      </c>
      <c r="U27" s="31" t="n"/>
      <c r="V27" s="14" t="n"/>
      <c r="W27" s="31" t="n"/>
      <c r="X27" s="14" t="n"/>
      <c r="Y27" s="15" t="n"/>
      <c r="Z27" s="15" t="n"/>
      <c r="AA27" s="15" t="n"/>
      <c r="AB27" s="31" t="n"/>
      <c r="AC27" s="7">
        <f>IF(B27="","",IF(AB27="",TODAY()-B27,AB27-B27))</f>
        <v/>
      </c>
      <c r="AD27" s="14" t="n"/>
      <c r="AE27" s="14" t="n"/>
      <c r="AF27" s="14" t="n"/>
      <c r="AG27" s="37">
        <f>IF(B27="","",MAX(B27,IF(U27="",0,U27),IF(W27="",0,W27),IF(AB27="",0,AB27),IF(AN27="",0,AN27)))</f>
        <v/>
      </c>
      <c r="AH27" s="11">
        <f>IF(AG27="","",TODAY()-AG27)</f>
        <v/>
      </c>
      <c r="AI27" s="82">
        <f>IF(B27="","",MIN(100,IF(J27&gt;=300000,20,IF(J27&gt;=200000,10,5))+IF(OR(C27="Referral",C27="Passaparola"),20,IF(OR(C27="Sito web",C27="LinkedIn",C27="Email marketing"),15,10))+IF(L27&gt;=8,25,IF(L27&gt;=6,18,IF(L27&gt;=4,12,5)))+IF(AND(V27&lt;&gt;"",V27&lt;&gt;"Non risponde",V27&lt;&gt;"Non interessato"),10,0)+IF(X27="Eseguita",10,0)+IF(Z27&gt;0,15,0)))</f>
        <v/>
      </c>
      <c r="AJ27" s="82">
        <f>IF(AI27="","",IF(AI27&gt;=80,"Hot",IF(AI27&gt;=60,"Alta",IF(AI27&gt;=40,"Media","Bassa"))))</f>
        <v/>
      </c>
      <c r="AK27" s="11">
        <f>IF(B27="","",IF(U27="",TODAY()-B27,U27-B27))</f>
        <v/>
      </c>
      <c r="AL27" s="82">
        <f>IF(B27="","",IF(M27="Vinta","Chiusa - vinta",IF(M27="Persa","Chiusa - persa",IF(AND(U27="",TODAY()-B27&gt;1),"Contattare subito",IF(AND(M27="In corso",AH27&gt;7),"Lead in stallo",IF(AND(AN27&lt;&gt;"",AN27&lt;TODAY(),M27="In corso"),"Follow-up scaduto",IF(AND(K27="Offerta",Y27="",W27&lt;&gt;"",TODAY()-W27&gt;3),"Verificare offerta","OK"))))))</f>
        <v/>
      </c>
      <c r="AM27" s="38" t="n"/>
      <c r="AN27" s="39" t="n"/>
      <c r="AO27" s="11">
        <f>IF(AND(AN27&lt;&gt;"",AN27&lt;TODAY(),M27="In corso"),1,0)</f>
        <v/>
      </c>
      <c r="AP27" s="83">
        <f>IF(B27="","",IF(OR(M27="Vinta",M27="Persa"),0,IF(AL27="Contattare subito",50,0)+IF(AL27="Follow-up scaduto",40,0)+IF(AL27="Lead in stallo",35,0)+IF(AJ27="Hot",30,IF(AJ27="Alta",20,IF(AJ27="Media",10,0)))+IF(AO27=1,10,0)+L27/10+ROW()/100000))</f>
        <v/>
      </c>
    </row>
    <row r="28">
      <c r="A28" s="7">
        <f>IF(B28="","",ROW()-1)</f>
        <v/>
      </c>
      <c r="B28" s="31" t="n"/>
      <c r="C28" s="14" t="n"/>
      <c r="D28" s="14" t="n"/>
      <c r="E28" s="14" t="n"/>
      <c r="F28" s="14" t="n"/>
      <c r="G28" s="14" t="n"/>
      <c r="H28" s="14" t="n"/>
      <c r="I28" s="14" t="n"/>
      <c r="J28" s="15" t="n"/>
      <c r="K28" s="14" t="n"/>
      <c r="L28" s="11">
        <f>IF(K28="","",IF(K28="Nuovo",1,IF(K28="Tentativo contatto",1,IF(K28="Contattato",2,IF(K28="Qualificato",4,IF(K28="Visita fissata",5,IF(K28="Visita effettuata",6,IF(K28="Trattativa",7,IF(K28="Offerta",8,IF(K28="Prenotazione",9,IF(K28="Venduto",10,""))))))))))))</f>
        <v/>
      </c>
      <c r="M28" s="16" t="n"/>
      <c r="N28" s="11">
        <f>IF(L28&gt;=4,1,0)</f>
        <v/>
      </c>
      <c r="O28" s="11">
        <f>IF(L28&gt;=6,1,0)</f>
        <v/>
      </c>
      <c r="P28" s="11">
        <f>IF(L28&gt;=7,1,0)</f>
        <v/>
      </c>
      <c r="Q28" s="11">
        <f>IF(L28&gt;=8,1,0)</f>
        <v/>
      </c>
      <c r="R28" s="11">
        <f>IF(L28&gt;=9,1,0)</f>
        <v/>
      </c>
      <c r="S28" s="11">
        <f>IF(OR(L28=10,M28="Vinta"),1,0)</f>
        <v/>
      </c>
      <c r="T28" s="11">
        <f>IF(M28="Persa",1,0)</f>
        <v/>
      </c>
      <c r="U28" s="31" t="n"/>
      <c r="V28" s="14" t="n"/>
      <c r="W28" s="31" t="n"/>
      <c r="X28" s="14" t="n"/>
      <c r="Y28" s="15" t="n"/>
      <c r="Z28" s="15" t="n"/>
      <c r="AA28" s="15" t="n"/>
      <c r="AB28" s="31" t="n"/>
      <c r="AC28" s="7">
        <f>IF(B28="","",IF(AB28="",TODAY()-B28,AB28-B28))</f>
        <v/>
      </c>
      <c r="AD28" s="14" t="n"/>
      <c r="AE28" s="14" t="n"/>
      <c r="AF28" s="14" t="n"/>
      <c r="AG28" s="37">
        <f>IF(B28="","",MAX(B28,IF(U28="",0,U28),IF(W28="",0,W28),IF(AB28="",0,AB28),IF(AN28="",0,AN28)))</f>
        <v/>
      </c>
      <c r="AH28" s="11">
        <f>IF(AG28="","",TODAY()-AG28)</f>
        <v/>
      </c>
      <c r="AI28" s="80">
        <f>IF(B28="","",MIN(100,IF(J28&gt;=300000,20,IF(J28&gt;=200000,10,5))+IF(OR(C28="Referral",C28="Passaparola"),20,IF(OR(C28="Sito web",C28="LinkedIn",C28="Email marketing"),15,10))+IF(L28&gt;=8,25,IF(L28&gt;=6,18,IF(L28&gt;=4,12,5)))+IF(AND(V28&lt;&gt;"",V28&lt;&gt;"Non risponde",V28&lt;&gt;"Non interessato"),10,0)+IF(X28="Eseguita",10,0)+IF(Z28&gt;0,15,0)))</f>
        <v/>
      </c>
      <c r="AJ28" s="80">
        <f>IF(AI28="","",IF(AI28&gt;=80,"Hot",IF(AI28&gt;=60,"Alta",IF(AI28&gt;=40,"Media","Bassa"))))</f>
        <v/>
      </c>
      <c r="AK28" s="11">
        <f>IF(B28="","",IF(U28="",TODAY()-B28,U28-B28))</f>
        <v/>
      </c>
      <c r="AL28" s="80">
        <f>IF(B28="","",IF(M28="Vinta","Chiusa - vinta",IF(M28="Persa","Chiusa - persa",IF(AND(U28="",TODAY()-B28&gt;1),"Contattare subito",IF(AND(M28="In corso",AH28&gt;7),"Lead in stallo",IF(AND(AN28&lt;&gt;"",AN28&lt;TODAY(),M28="In corso"),"Follow-up scaduto",IF(AND(K28="Offerta",Y28="",W28&lt;&gt;"",TODAY()-W28&gt;3),"Verificare offerta","OK"))))))</f>
        <v/>
      </c>
      <c r="AM28" s="38" t="n"/>
      <c r="AN28" s="39" t="n"/>
      <c r="AO28" s="11">
        <f>IF(AND(AN28&lt;&gt;"",AN28&lt;TODAY(),M28="In corso"),1,0)</f>
        <v/>
      </c>
      <c r="AP28" s="81">
        <f>IF(B28="","",IF(OR(M28="Vinta",M28="Persa"),0,IF(AL28="Contattare subito",50,0)+IF(AL28="Follow-up scaduto",40,0)+IF(AL28="Lead in stallo",35,0)+IF(AJ28="Hot",30,IF(AJ28="Alta",20,IF(AJ28="Media",10,0)))+IF(AO28=1,10,0)+L28/10+ROW()/100000))</f>
        <v/>
      </c>
    </row>
    <row r="29">
      <c r="A29" s="7">
        <f>IF(B29="","",ROW()-1)</f>
        <v/>
      </c>
      <c r="B29" s="31" t="n"/>
      <c r="C29" s="14" t="n"/>
      <c r="D29" s="14" t="n"/>
      <c r="E29" s="14" t="n"/>
      <c r="F29" s="14" t="n"/>
      <c r="G29" s="14" t="n"/>
      <c r="H29" s="14" t="n"/>
      <c r="I29" s="14" t="n"/>
      <c r="J29" s="15" t="n"/>
      <c r="K29" s="14" t="n"/>
      <c r="L29" s="11">
        <f>IF(K29="","",IF(K29="Nuovo",1,IF(K29="Tentativo contatto",1,IF(K29="Contattato",2,IF(K29="Qualificato",4,IF(K29="Visita fissata",5,IF(K29="Visita effettuata",6,IF(K29="Trattativa",7,IF(K29="Offerta",8,IF(K29="Prenotazione",9,IF(K29="Venduto",10,""))))))))))))</f>
        <v/>
      </c>
      <c r="M29" s="16" t="n"/>
      <c r="N29" s="11">
        <f>IF(L29&gt;=4,1,0)</f>
        <v/>
      </c>
      <c r="O29" s="11">
        <f>IF(L29&gt;=6,1,0)</f>
        <v/>
      </c>
      <c r="P29" s="11">
        <f>IF(L29&gt;=7,1,0)</f>
        <v/>
      </c>
      <c r="Q29" s="11">
        <f>IF(L29&gt;=8,1,0)</f>
        <v/>
      </c>
      <c r="R29" s="11">
        <f>IF(L29&gt;=9,1,0)</f>
        <v/>
      </c>
      <c r="S29" s="11">
        <f>IF(OR(L29=10,M29="Vinta"),1,0)</f>
        <v/>
      </c>
      <c r="T29" s="11">
        <f>IF(M29="Persa",1,0)</f>
        <v/>
      </c>
      <c r="U29" s="31" t="n"/>
      <c r="V29" s="14" t="n"/>
      <c r="W29" s="31" t="n"/>
      <c r="X29" s="14" t="n"/>
      <c r="Y29" s="15" t="n"/>
      <c r="Z29" s="15" t="n"/>
      <c r="AA29" s="15" t="n"/>
      <c r="AB29" s="31" t="n"/>
      <c r="AC29" s="7">
        <f>IF(B29="","",IF(AB29="",TODAY()-B29,AB29-B29))</f>
        <v/>
      </c>
      <c r="AD29" s="14" t="n"/>
      <c r="AE29" s="14" t="n"/>
      <c r="AF29" s="14" t="n"/>
      <c r="AG29" s="37">
        <f>IF(B29="","",MAX(B29,IF(U29="",0,U29),IF(W29="",0,W29),IF(AB29="",0,AB29),IF(AN29="",0,AN29)))</f>
        <v/>
      </c>
      <c r="AH29" s="11">
        <f>IF(AG29="","",TODAY()-AG29)</f>
        <v/>
      </c>
      <c r="AI29" s="82">
        <f>IF(B29="","",MIN(100,IF(J29&gt;=300000,20,IF(J29&gt;=200000,10,5))+IF(OR(C29="Referral",C29="Passaparola"),20,IF(OR(C29="Sito web",C29="LinkedIn",C29="Email marketing"),15,10))+IF(L29&gt;=8,25,IF(L29&gt;=6,18,IF(L29&gt;=4,12,5)))+IF(AND(V29&lt;&gt;"",V29&lt;&gt;"Non risponde",V29&lt;&gt;"Non interessato"),10,0)+IF(X29="Eseguita",10,0)+IF(Z29&gt;0,15,0)))</f>
        <v/>
      </c>
      <c r="AJ29" s="82">
        <f>IF(AI29="","",IF(AI29&gt;=80,"Hot",IF(AI29&gt;=60,"Alta",IF(AI29&gt;=40,"Media","Bassa"))))</f>
        <v/>
      </c>
      <c r="AK29" s="11">
        <f>IF(B29="","",IF(U29="",TODAY()-B29,U29-B29))</f>
        <v/>
      </c>
      <c r="AL29" s="82">
        <f>IF(B29="","",IF(M29="Vinta","Chiusa - vinta",IF(M29="Persa","Chiusa - persa",IF(AND(U29="",TODAY()-B29&gt;1),"Contattare subito",IF(AND(M29="In corso",AH29&gt;7),"Lead in stallo",IF(AND(AN29&lt;&gt;"",AN29&lt;TODAY(),M29="In corso"),"Follow-up scaduto",IF(AND(K29="Offerta",Y29="",W29&lt;&gt;"",TODAY()-W29&gt;3),"Verificare offerta","OK"))))))</f>
        <v/>
      </c>
      <c r="AM29" s="38" t="n"/>
      <c r="AN29" s="39" t="n"/>
      <c r="AO29" s="11">
        <f>IF(AND(AN29&lt;&gt;"",AN29&lt;TODAY(),M29="In corso"),1,0)</f>
        <v/>
      </c>
      <c r="AP29" s="83">
        <f>IF(B29="","",IF(OR(M29="Vinta",M29="Persa"),0,IF(AL29="Contattare subito",50,0)+IF(AL29="Follow-up scaduto",40,0)+IF(AL29="Lead in stallo",35,0)+IF(AJ29="Hot",30,IF(AJ29="Alta",20,IF(AJ29="Media",10,0)))+IF(AO29=1,10,0)+L29/10+ROW()/100000))</f>
        <v/>
      </c>
    </row>
    <row r="30">
      <c r="A30" s="7">
        <f>IF(B30="","",ROW()-1)</f>
        <v/>
      </c>
      <c r="B30" s="31" t="n"/>
      <c r="C30" s="14" t="n"/>
      <c r="D30" s="14" t="n"/>
      <c r="E30" s="14" t="n"/>
      <c r="F30" s="14" t="n"/>
      <c r="G30" s="14" t="n"/>
      <c r="H30" s="14" t="n"/>
      <c r="I30" s="14" t="n"/>
      <c r="J30" s="15" t="n"/>
      <c r="K30" s="14" t="n"/>
      <c r="L30" s="11">
        <f>IF(K30="","",IF(K30="Nuovo",1,IF(K30="Tentativo contatto",1,IF(K30="Contattato",2,IF(K30="Qualificato",4,IF(K30="Visita fissata",5,IF(K30="Visita effettuata",6,IF(K30="Trattativa",7,IF(K30="Offerta",8,IF(K30="Prenotazione",9,IF(K30="Venduto",10,""))))))))))))</f>
        <v/>
      </c>
      <c r="M30" s="16" t="n"/>
      <c r="N30" s="11">
        <f>IF(L30&gt;=4,1,0)</f>
        <v/>
      </c>
      <c r="O30" s="11">
        <f>IF(L30&gt;=6,1,0)</f>
        <v/>
      </c>
      <c r="P30" s="11">
        <f>IF(L30&gt;=7,1,0)</f>
        <v/>
      </c>
      <c r="Q30" s="11">
        <f>IF(L30&gt;=8,1,0)</f>
        <v/>
      </c>
      <c r="R30" s="11">
        <f>IF(L30&gt;=9,1,0)</f>
        <v/>
      </c>
      <c r="S30" s="11">
        <f>IF(OR(L30=10,M30="Vinta"),1,0)</f>
        <v/>
      </c>
      <c r="T30" s="11">
        <f>IF(M30="Persa",1,0)</f>
        <v/>
      </c>
      <c r="U30" s="31" t="n"/>
      <c r="V30" s="14" t="n"/>
      <c r="W30" s="31" t="n"/>
      <c r="X30" s="14" t="n"/>
      <c r="Y30" s="15" t="n"/>
      <c r="Z30" s="15" t="n"/>
      <c r="AA30" s="15" t="n"/>
      <c r="AB30" s="31" t="n"/>
      <c r="AC30" s="7">
        <f>IF(B30="","",IF(AB30="",TODAY()-B30,AB30-B30))</f>
        <v/>
      </c>
      <c r="AD30" s="14" t="n"/>
      <c r="AE30" s="14" t="n"/>
      <c r="AF30" s="14" t="n"/>
      <c r="AG30" s="37">
        <f>IF(B30="","",MAX(B30,IF(U30="",0,U30),IF(W30="",0,W30),IF(AB30="",0,AB30),IF(AN30="",0,AN30)))</f>
        <v/>
      </c>
      <c r="AH30" s="11">
        <f>IF(AG30="","",TODAY()-AG30)</f>
        <v/>
      </c>
      <c r="AI30" s="80">
        <f>IF(B30="","",MIN(100,IF(J30&gt;=300000,20,IF(J30&gt;=200000,10,5))+IF(OR(C30="Referral",C30="Passaparola"),20,IF(OR(C30="Sito web",C30="LinkedIn",C30="Email marketing"),15,10))+IF(L30&gt;=8,25,IF(L30&gt;=6,18,IF(L30&gt;=4,12,5)))+IF(AND(V30&lt;&gt;"",V30&lt;&gt;"Non risponde",V30&lt;&gt;"Non interessato"),10,0)+IF(X30="Eseguita",10,0)+IF(Z30&gt;0,15,0)))</f>
        <v/>
      </c>
      <c r="AJ30" s="80">
        <f>IF(AI30="","",IF(AI30&gt;=80,"Hot",IF(AI30&gt;=60,"Alta",IF(AI30&gt;=40,"Media","Bassa"))))</f>
        <v/>
      </c>
      <c r="AK30" s="11">
        <f>IF(B30="","",IF(U30="",TODAY()-B30,U30-B30))</f>
        <v/>
      </c>
      <c r="AL30" s="80">
        <f>IF(B30="","",IF(M30="Vinta","Chiusa - vinta",IF(M30="Persa","Chiusa - persa",IF(AND(U30="",TODAY()-B30&gt;1),"Contattare subito",IF(AND(M30="In corso",AH30&gt;7),"Lead in stallo",IF(AND(AN30&lt;&gt;"",AN30&lt;TODAY(),M30="In corso"),"Follow-up scaduto",IF(AND(K30="Offerta",Y30="",W30&lt;&gt;"",TODAY()-W30&gt;3),"Verificare offerta","OK"))))))</f>
        <v/>
      </c>
      <c r="AM30" s="38" t="n"/>
      <c r="AN30" s="39" t="n"/>
      <c r="AO30" s="11">
        <f>IF(AND(AN30&lt;&gt;"",AN30&lt;TODAY(),M30="In corso"),1,0)</f>
        <v/>
      </c>
      <c r="AP30" s="81">
        <f>IF(B30="","",IF(OR(M30="Vinta",M30="Persa"),0,IF(AL30="Contattare subito",50,0)+IF(AL30="Follow-up scaduto",40,0)+IF(AL30="Lead in stallo",35,0)+IF(AJ30="Hot",30,IF(AJ30="Alta",20,IF(AJ30="Media",10,0)))+IF(AO30=1,10,0)+L30/10+ROW()/100000))</f>
        <v/>
      </c>
    </row>
    <row r="31">
      <c r="A31" s="7">
        <f>IF(B31="","",ROW()-1)</f>
        <v/>
      </c>
      <c r="B31" s="31" t="n"/>
      <c r="C31" s="14" t="n"/>
      <c r="D31" s="14" t="n"/>
      <c r="E31" s="14" t="n"/>
      <c r="F31" s="14" t="n"/>
      <c r="G31" s="14" t="n"/>
      <c r="H31" s="14" t="n"/>
      <c r="I31" s="14" t="n"/>
      <c r="J31" s="15" t="n"/>
      <c r="K31" s="14" t="n"/>
      <c r="L31" s="11">
        <f>IF(K31="","",IF(K31="Nuovo",1,IF(K31="Tentativo contatto",1,IF(K31="Contattato",2,IF(K31="Qualificato",4,IF(K31="Visita fissata",5,IF(K31="Visita effettuata",6,IF(K31="Trattativa",7,IF(K31="Offerta",8,IF(K31="Prenotazione",9,IF(K31="Venduto",10,""))))))))))))</f>
        <v/>
      </c>
      <c r="M31" s="16" t="n"/>
      <c r="N31" s="11">
        <f>IF(L31&gt;=4,1,0)</f>
        <v/>
      </c>
      <c r="O31" s="11">
        <f>IF(L31&gt;=6,1,0)</f>
        <v/>
      </c>
      <c r="P31" s="11">
        <f>IF(L31&gt;=7,1,0)</f>
        <v/>
      </c>
      <c r="Q31" s="11">
        <f>IF(L31&gt;=8,1,0)</f>
        <v/>
      </c>
      <c r="R31" s="11">
        <f>IF(L31&gt;=9,1,0)</f>
        <v/>
      </c>
      <c r="S31" s="11">
        <f>IF(OR(L31=10,M31="Vinta"),1,0)</f>
        <v/>
      </c>
      <c r="T31" s="11">
        <f>IF(M31="Persa",1,0)</f>
        <v/>
      </c>
      <c r="U31" s="31" t="n"/>
      <c r="V31" s="14" t="n"/>
      <c r="W31" s="31" t="n"/>
      <c r="X31" s="14" t="n"/>
      <c r="Y31" s="15" t="n"/>
      <c r="Z31" s="15" t="n"/>
      <c r="AA31" s="15" t="n"/>
      <c r="AB31" s="31" t="n"/>
      <c r="AC31" s="7">
        <f>IF(B31="","",IF(AB31="",TODAY()-B31,AB31-B31))</f>
        <v/>
      </c>
      <c r="AD31" s="14" t="n"/>
      <c r="AE31" s="14" t="n"/>
      <c r="AF31" s="14" t="n"/>
      <c r="AG31" s="37">
        <f>IF(B31="","",MAX(B31,IF(U31="",0,U31),IF(W31="",0,W31),IF(AB31="",0,AB31),IF(AN31="",0,AN31)))</f>
        <v/>
      </c>
      <c r="AH31" s="11">
        <f>IF(AG31="","",TODAY()-AG31)</f>
        <v/>
      </c>
      <c r="AI31" s="82">
        <f>IF(B31="","",MIN(100,IF(J31&gt;=300000,20,IF(J31&gt;=200000,10,5))+IF(OR(C31="Referral",C31="Passaparola"),20,IF(OR(C31="Sito web",C31="LinkedIn",C31="Email marketing"),15,10))+IF(L31&gt;=8,25,IF(L31&gt;=6,18,IF(L31&gt;=4,12,5)))+IF(AND(V31&lt;&gt;"",V31&lt;&gt;"Non risponde",V31&lt;&gt;"Non interessato"),10,0)+IF(X31="Eseguita",10,0)+IF(Z31&gt;0,15,0)))</f>
        <v/>
      </c>
      <c r="AJ31" s="82">
        <f>IF(AI31="","",IF(AI31&gt;=80,"Hot",IF(AI31&gt;=60,"Alta",IF(AI31&gt;=40,"Media","Bassa"))))</f>
        <v/>
      </c>
      <c r="AK31" s="11">
        <f>IF(B31="","",IF(U31="",TODAY()-B31,U31-B31))</f>
        <v/>
      </c>
      <c r="AL31" s="82">
        <f>IF(B31="","",IF(M31="Vinta","Chiusa - vinta",IF(M31="Persa","Chiusa - persa",IF(AND(U31="",TODAY()-B31&gt;1),"Contattare subito",IF(AND(M31="In corso",AH31&gt;7),"Lead in stallo",IF(AND(AN31&lt;&gt;"",AN31&lt;TODAY(),M31="In corso"),"Follow-up scaduto",IF(AND(K31="Offerta",Y31="",W31&lt;&gt;"",TODAY()-W31&gt;3),"Verificare offerta","OK"))))))</f>
        <v/>
      </c>
      <c r="AM31" s="38" t="n"/>
      <c r="AN31" s="39" t="n"/>
      <c r="AO31" s="11">
        <f>IF(AND(AN31&lt;&gt;"",AN31&lt;TODAY(),M31="In corso"),1,0)</f>
        <v/>
      </c>
      <c r="AP31" s="83">
        <f>IF(B31="","",IF(OR(M31="Vinta",M31="Persa"),0,IF(AL31="Contattare subito",50,0)+IF(AL31="Follow-up scaduto",40,0)+IF(AL31="Lead in stallo",35,0)+IF(AJ31="Hot",30,IF(AJ31="Alta",20,IF(AJ31="Media",10,0)))+IF(AO31=1,10,0)+L31/10+ROW()/100000))</f>
        <v/>
      </c>
    </row>
    <row r="32">
      <c r="A32" s="7">
        <f>IF(B32="","",ROW()-1)</f>
        <v/>
      </c>
      <c r="B32" s="31" t="n"/>
      <c r="C32" s="14" t="n"/>
      <c r="D32" s="14" t="n"/>
      <c r="E32" s="14" t="n"/>
      <c r="F32" s="14" t="n"/>
      <c r="G32" s="14" t="n"/>
      <c r="H32" s="14" t="n"/>
      <c r="I32" s="14" t="n"/>
      <c r="J32" s="15" t="n"/>
      <c r="K32" s="14" t="n"/>
      <c r="L32" s="11">
        <f>IF(K32="","",IF(K32="Nuovo",1,IF(K32="Tentativo contatto",1,IF(K32="Contattato",2,IF(K32="Qualificato",4,IF(K32="Visita fissata",5,IF(K32="Visita effettuata",6,IF(K32="Trattativa",7,IF(K32="Offerta",8,IF(K32="Prenotazione",9,IF(K32="Venduto",10,""))))))))))))</f>
        <v/>
      </c>
      <c r="M32" s="16" t="n"/>
      <c r="N32" s="11">
        <f>IF(L32&gt;=4,1,0)</f>
        <v/>
      </c>
      <c r="O32" s="11">
        <f>IF(L32&gt;=6,1,0)</f>
        <v/>
      </c>
      <c r="P32" s="11">
        <f>IF(L32&gt;=7,1,0)</f>
        <v/>
      </c>
      <c r="Q32" s="11">
        <f>IF(L32&gt;=8,1,0)</f>
        <v/>
      </c>
      <c r="R32" s="11">
        <f>IF(L32&gt;=9,1,0)</f>
        <v/>
      </c>
      <c r="S32" s="11">
        <f>IF(OR(L32=10,M32="Vinta"),1,0)</f>
        <v/>
      </c>
      <c r="T32" s="11">
        <f>IF(M32="Persa",1,0)</f>
        <v/>
      </c>
      <c r="U32" s="31" t="n"/>
      <c r="V32" s="14" t="n"/>
      <c r="W32" s="31" t="n"/>
      <c r="X32" s="14" t="n"/>
      <c r="Y32" s="15" t="n"/>
      <c r="Z32" s="15" t="n"/>
      <c r="AA32" s="15" t="n"/>
      <c r="AB32" s="31" t="n"/>
      <c r="AC32" s="7">
        <f>IF(B32="","",IF(AB32="",TODAY()-B32,AB32-B32))</f>
        <v/>
      </c>
      <c r="AD32" s="14" t="n"/>
      <c r="AE32" s="14" t="n"/>
      <c r="AF32" s="14" t="n"/>
      <c r="AG32" s="37">
        <f>IF(B32="","",MAX(B32,IF(U32="",0,U32),IF(W32="",0,W32),IF(AB32="",0,AB32),IF(AN32="",0,AN32)))</f>
        <v/>
      </c>
      <c r="AH32" s="11">
        <f>IF(AG32="","",TODAY()-AG32)</f>
        <v/>
      </c>
      <c r="AI32" s="80">
        <f>IF(B32="","",MIN(100,IF(J32&gt;=300000,20,IF(J32&gt;=200000,10,5))+IF(OR(C32="Referral",C32="Passaparola"),20,IF(OR(C32="Sito web",C32="LinkedIn",C32="Email marketing"),15,10))+IF(L32&gt;=8,25,IF(L32&gt;=6,18,IF(L32&gt;=4,12,5)))+IF(AND(V32&lt;&gt;"",V32&lt;&gt;"Non risponde",V32&lt;&gt;"Non interessato"),10,0)+IF(X32="Eseguita",10,0)+IF(Z32&gt;0,15,0)))</f>
        <v/>
      </c>
      <c r="AJ32" s="80">
        <f>IF(AI32="","",IF(AI32&gt;=80,"Hot",IF(AI32&gt;=60,"Alta",IF(AI32&gt;=40,"Media","Bassa"))))</f>
        <v/>
      </c>
      <c r="AK32" s="11">
        <f>IF(B32="","",IF(U32="",TODAY()-B32,U32-B32))</f>
        <v/>
      </c>
      <c r="AL32" s="80">
        <f>IF(B32="","",IF(M32="Vinta","Chiusa - vinta",IF(M32="Persa","Chiusa - persa",IF(AND(U32="",TODAY()-B32&gt;1),"Contattare subito",IF(AND(M32="In corso",AH32&gt;7),"Lead in stallo",IF(AND(AN32&lt;&gt;"",AN32&lt;TODAY(),M32="In corso"),"Follow-up scaduto",IF(AND(K32="Offerta",Y32="",W32&lt;&gt;"",TODAY()-W32&gt;3),"Verificare offerta","OK"))))))</f>
        <v/>
      </c>
      <c r="AM32" s="38" t="n"/>
      <c r="AN32" s="39" t="n"/>
      <c r="AO32" s="11">
        <f>IF(AND(AN32&lt;&gt;"",AN32&lt;TODAY(),M32="In corso"),1,0)</f>
        <v/>
      </c>
      <c r="AP32" s="81">
        <f>IF(B32="","",IF(OR(M32="Vinta",M32="Persa"),0,IF(AL32="Contattare subito",50,0)+IF(AL32="Follow-up scaduto",40,0)+IF(AL32="Lead in stallo",35,0)+IF(AJ32="Hot",30,IF(AJ32="Alta",20,IF(AJ32="Media",10,0)))+IF(AO32=1,10,0)+L32/10+ROW()/100000))</f>
        <v/>
      </c>
    </row>
    <row r="33">
      <c r="A33" s="7">
        <f>IF(B33="","",ROW()-1)</f>
        <v/>
      </c>
      <c r="B33" s="31" t="n"/>
      <c r="C33" s="14" t="n"/>
      <c r="D33" s="14" t="n"/>
      <c r="E33" s="14" t="n"/>
      <c r="F33" s="14" t="n"/>
      <c r="G33" s="14" t="n"/>
      <c r="H33" s="14" t="n"/>
      <c r="I33" s="14" t="n"/>
      <c r="J33" s="15" t="n"/>
      <c r="K33" s="14" t="n"/>
      <c r="L33" s="11">
        <f>IF(K33="","",IF(K33="Nuovo",1,IF(K33="Tentativo contatto",1,IF(K33="Contattato",2,IF(K33="Qualificato",4,IF(K33="Visita fissata",5,IF(K33="Visita effettuata",6,IF(K33="Trattativa",7,IF(K33="Offerta",8,IF(K33="Prenotazione",9,IF(K33="Venduto",10,""))))))))))))</f>
        <v/>
      </c>
      <c r="M33" s="16" t="n"/>
      <c r="N33" s="11">
        <f>IF(L33&gt;=4,1,0)</f>
        <v/>
      </c>
      <c r="O33" s="11">
        <f>IF(L33&gt;=6,1,0)</f>
        <v/>
      </c>
      <c r="P33" s="11">
        <f>IF(L33&gt;=7,1,0)</f>
        <v/>
      </c>
      <c r="Q33" s="11">
        <f>IF(L33&gt;=8,1,0)</f>
        <v/>
      </c>
      <c r="R33" s="11">
        <f>IF(L33&gt;=9,1,0)</f>
        <v/>
      </c>
      <c r="S33" s="11">
        <f>IF(OR(L33=10,M33="Vinta"),1,0)</f>
        <v/>
      </c>
      <c r="T33" s="11">
        <f>IF(M33="Persa",1,0)</f>
        <v/>
      </c>
      <c r="U33" s="31" t="n"/>
      <c r="V33" s="14" t="n"/>
      <c r="W33" s="31" t="n"/>
      <c r="X33" s="14" t="n"/>
      <c r="Y33" s="15" t="n"/>
      <c r="Z33" s="15" t="n"/>
      <c r="AA33" s="15" t="n"/>
      <c r="AB33" s="31" t="n"/>
      <c r="AC33" s="7">
        <f>IF(B33="","",IF(AB33="",TODAY()-B33,AB33-B33))</f>
        <v/>
      </c>
      <c r="AD33" s="14" t="n"/>
      <c r="AE33" s="14" t="n"/>
      <c r="AF33" s="14" t="n"/>
      <c r="AG33" s="37">
        <f>IF(B33="","",MAX(B33,IF(U33="",0,U33),IF(W33="",0,W33),IF(AB33="",0,AB33),IF(AN33="",0,AN33)))</f>
        <v/>
      </c>
      <c r="AH33" s="11">
        <f>IF(AG33="","",TODAY()-AG33)</f>
        <v/>
      </c>
      <c r="AI33" s="82">
        <f>IF(B33="","",MIN(100,IF(J33&gt;=300000,20,IF(J33&gt;=200000,10,5))+IF(OR(C33="Referral",C33="Passaparola"),20,IF(OR(C33="Sito web",C33="LinkedIn",C33="Email marketing"),15,10))+IF(L33&gt;=8,25,IF(L33&gt;=6,18,IF(L33&gt;=4,12,5)))+IF(AND(V33&lt;&gt;"",V33&lt;&gt;"Non risponde",V33&lt;&gt;"Non interessato"),10,0)+IF(X33="Eseguita",10,0)+IF(Z33&gt;0,15,0)))</f>
        <v/>
      </c>
      <c r="AJ33" s="82">
        <f>IF(AI33="","",IF(AI33&gt;=80,"Hot",IF(AI33&gt;=60,"Alta",IF(AI33&gt;=40,"Media","Bassa"))))</f>
        <v/>
      </c>
      <c r="AK33" s="11">
        <f>IF(B33="","",IF(U33="",TODAY()-B33,U33-B33))</f>
        <v/>
      </c>
      <c r="AL33" s="82">
        <f>IF(B33="","",IF(M33="Vinta","Chiusa - vinta",IF(M33="Persa","Chiusa - persa",IF(AND(U33="",TODAY()-B33&gt;1),"Contattare subito",IF(AND(M33="In corso",AH33&gt;7),"Lead in stallo",IF(AND(AN33&lt;&gt;"",AN33&lt;TODAY(),M33="In corso"),"Follow-up scaduto",IF(AND(K33="Offerta",Y33="",W33&lt;&gt;"",TODAY()-W33&gt;3),"Verificare offerta","OK"))))))</f>
        <v/>
      </c>
      <c r="AM33" s="38" t="n"/>
      <c r="AN33" s="39" t="n"/>
      <c r="AO33" s="11">
        <f>IF(AND(AN33&lt;&gt;"",AN33&lt;TODAY(),M33="In corso"),1,0)</f>
        <v/>
      </c>
      <c r="AP33" s="83">
        <f>IF(B33="","",IF(OR(M33="Vinta",M33="Persa"),0,IF(AL33="Contattare subito",50,0)+IF(AL33="Follow-up scaduto",40,0)+IF(AL33="Lead in stallo",35,0)+IF(AJ33="Hot",30,IF(AJ33="Alta",20,IF(AJ33="Media",10,0)))+IF(AO33=1,10,0)+L33/10+ROW()/100000))</f>
        <v/>
      </c>
    </row>
    <row r="34">
      <c r="A34" s="7">
        <f>IF(B34="","",ROW()-1)</f>
        <v/>
      </c>
      <c r="B34" s="31" t="n"/>
      <c r="C34" s="14" t="n"/>
      <c r="D34" s="14" t="n"/>
      <c r="E34" s="14" t="n"/>
      <c r="F34" s="14" t="n"/>
      <c r="G34" s="14" t="n"/>
      <c r="H34" s="14" t="n"/>
      <c r="I34" s="14" t="n"/>
      <c r="J34" s="15" t="n"/>
      <c r="K34" s="14" t="n"/>
      <c r="L34" s="11">
        <f>IF(K34="","",IF(K34="Nuovo",1,IF(K34="Tentativo contatto",1,IF(K34="Contattato",2,IF(K34="Qualificato",4,IF(K34="Visita fissata",5,IF(K34="Visita effettuata",6,IF(K34="Trattativa",7,IF(K34="Offerta",8,IF(K34="Prenotazione",9,IF(K34="Venduto",10,""))))))))))))</f>
        <v/>
      </c>
      <c r="M34" s="16" t="n"/>
      <c r="N34" s="11">
        <f>IF(L34&gt;=4,1,0)</f>
        <v/>
      </c>
      <c r="O34" s="11">
        <f>IF(L34&gt;=6,1,0)</f>
        <v/>
      </c>
      <c r="P34" s="11">
        <f>IF(L34&gt;=7,1,0)</f>
        <v/>
      </c>
      <c r="Q34" s="11">
        <f>IF(L34&gt;=8,1,0)</f>
        <v/>
      </c>
      <c r="R34" s="11">
        <f>IF(L34&gt;=9,1,0)</f>
        <v/>
      </c>
      <c r="S34" s="11">
        <f>IF(OR(L34=10,M34="Vinta"),1,0)</f>
        <v/>
      </c>
      <c r="T34" s="11">
        <f>IF(M34="Persa",1,0)</f>
        <v/>
      </c>
      <c r="U34" s="31" t="n"/>
      <c r="V34" s="14" t="n"/>
      <c r="W34" s="31" t="n"/>
      <c r="X34" s="14" t="n"/>
      <c r="Y34" s="15" t="n"/>
      <c r="Z34" s="15" t="n"/>
      <c r="AA34" s="15" t="n"/>
      <c r="AB34" s="31" t="n"/>
      <c r="AC34" s="7">
        <f>IF(B34="","",IF(AB34="",TODAY()-B34,AB34-B34))</f>
        <v/>
      </c>
      <c r="AD34" s="14" t="n"/>
      <c r="AE34" s="14" t="n"/>
      <c r="AF34" s="14" t="n"/>
      <c r="AG34" s="37">
        <f>IF(B34="","",MAX(B34,IF(U34="",0,U34),IF(W34="",0,W34),IF(AB34="",0,AB34),IF(AN34="",0,AN34)))</f>
        <v/>
      </c>
      <c r="AH34" s="11">
        <f>IF(AG34="","",TODAY()-AG34)</f>
        <v/>
      </c>
      <c r="AI34" s="80">
        <f>IF(B34="","",MIN(100,IF(J34&gt;=300000,20,IF(J34&gt;=200000,10,5))+IF(OR(C34="Referral",C34="Passaparola"),20,IF(OR(C34="Sito web",C34="LinkedIn",C34="Email marketing"),15,10))+IF(L34&gt;=8,25,IF(L34&gt;=6,18,IF(L34&gt;=4,12,5)))+IF(AND(V34&lt;&gt;"",V34&lt;&gt;"Non risponde",V34&lt;&gt;"Non interessato"),10,0)+IF(X34="Eseguita",10,0)+IF(Z34&gt;0,15,0)))</f>
        <v/>
      </c>
      <c r="AJ34" s="80">
        <f>IF(AI34="","",IF(AI34&gt;=80,"Hot",IF(AI34&gt;=60,"Alta",IF(AI34&gt;=40,"Media","Bassa"))))</f>
        <v/>
      </c>
      <c r="AK34" s="11">
        <f>IF(B34="","",IF(U34="",TODAY()-B34,U34-B34))</f>
        <v/>
      </c>
      <c r="AL34" s="80">
        <f>IF(B34="","",IF(M34="Vinta","Chiusa - vinta",IF(M34="Persa","Chiusa - persa",IF(AND(U34="",TODAY()-B34&gt;1),"Contattare subito",IF(AND(M34="In corso",AH34&gt;7),"Lead in stallo",IF(AND(AN34&lt;&gt;"",AN34&lt;TODAY(),M34="In corso"),"Follow-up scaduto",IF(AND(K34="Offerta",Y34="",W34&lt;&gt;"",TODAY()-W34&gt;3),"Verificare offerta","OK"))))))</f>
        <v/>
      </c>
      <c r="AM34" s="38" t="n"/>
      <c r="AN34" s="39" t="n"/>
      <c r="AO34" s="11">
        <f>IF(AND(AN34&lt;&gt;"",AN34&lt;TODAY(),M34="In corso"),1,0)</f>
        <v/>
      </c>
      <c r="AP34" s="81">
        <f>IF(B34="","",IF(OR(M34="Vinta",M34="Persa"),0,IF(AL34="Contattare subito",50,0)+IF(AL34="Follow-up scaduto",40,0)+IF(AL34="Lead in stallo",35,0)+IF(AJ34="Hot",30,IF(AJ34="Alta",20,IF(AJ34="Media",10,0)))+IF(AO34=1,10,0)+L34/10+ROW()/100000))</f>
        <v/>
      </c>
    </row>
    <row r="35">
      <c r="A35" s="7">
        <f>IF(B35="","",ROW()-1)</f>
        <v/>
      </c>
      <c r="B35" s="31" t="n"/>
      <c r="C35" s="14" t="n"/>
      <c r="D35" s="14" t="n"/>
      <c r="E35" s="14" t="n"/>
      <c r="F35" s="14" t="n"/>
      <c r="G35" s="14" t="n"/>
      <c r="H35" s="14" t="n"/>
      <c r="I35" s="14" t="n"/>
      <c r="J35" s="15" t="n"/>
      <c r="K35" s="14" t="n"/>
      <c r="L35" s="11">
        <f>IF(K35="","",IF(K35="Nuovo",1,IF(K35="Tentativo contatto",1,IF(K35="Contattato",2,IF(K35="Qualificato",4,IF(K35="Visita fissata",5,IF(K35="Visita effettuata",6,IF(K35="Trattativa",7,IF(K35="Offerta",8,IF(K35="Prenotazione",9,IF(K35="Venduto",10,""))))))))))))</f>
        <v/>
      </c>
      <c r="M35" s="16" t="n"/>
      <c r="N35" s="11">
        <f>IF(L35&gt;=4,1,0)</f>
        <v/>
      </c>
      <c r="O35" s="11">
        <f>IF(L35&gt;=6,1,0)</f>
        <v/>
      </c>
      <c r="P35" s="11">
        <f>IF(L35&gt;=7,1,0)</f>
        <v/>
      </c>
      <c r="Q35" s="11">
        <f>IF(L35&gt;=8,1,0)</f>
        <v/>
      </c>
      <c r="R35" s="11">
        <f>IF(L35&gt;=9,1,0)</f>
        <v/>
      </c>
      <c r="S35" s="11">
        <f>IF(OR(L35=10,M35="Vinta"),1,0)</f>
        <v/>
      </c>
      <c r="T35" s="11">
        <f>IF(M35="Persa",1,0)</f>
        <v/>
      </c>
      <c r="U35" s="31" t="n"/>
      <c r="V35" s="14" t="n"/>
      <c r="W35" s="31" t="n"/>
      <c r="X35" s="14" t="n"/>
      <c r="Y35" s="15" t="n"/>
      <c r="Z35" s="15" t="n"/>
      <c r="AA35" s="15" t="n"/>
      <c r="AB35" s="31" t="n"/>
      <c r="AC35" s="7">
        <f>IF(B35="","",IF(AB35="",TODAY()-B35,AB35-B35))</f>
        <v/>
      </c>
      <c r="AD35" s="14" t="n"/>
      <c r="AE35" s="14" t="n"/>
      <c r="AF35" s="14" t="n"/>
      <c r="AG35" s="37">
        <f>IF(B35="","",MAX(B35,IF(U35="",0,U35),IF(W35="",0,W35),IF(AB35="",0,AB35),IF(AN35="",0,AN35)))</f>
        <v/>
      </c>
      <c r="AH35" s="11">
        <f>IF(AG35="","",TODAY()-AG35)</f>
        <v/>
      </c>
      <c r="AI35" s="82">
        <f>IF(B35="","",MIN(100,IF(J35&gt;=300000,20,IF(J35&gt;=200000,10,5))+IF(OR(C35="Referral",C35="Passaparola"),20,IF(OR(C35="Sito web",C35="LinkedIn",C35="Email marketing"),15,10))+IF(L35&gt;=8,25,IF(L35&gt;=6,18,IF(L35&gt;=4,12,5)))+IF(AND(V35&lt;&gt;"",V35&lt;&gt;"Non risponde",V35&lt;&gt;"Non interessato"),10,0)+IF(X35="Eseguita",10,0)+IF(Z35&gt;0,15,0)))</f>
        <v/>
      </c>
      <c r="AJ35" s="82">
        <f>IF(AI35="","",IF(AI35&gt;=80,"Hot",IF(AI35&gt;=60,"Alta",IF(AI35&gt;=40,"Media","Bassa"))))</f>
        <v/>
      </c>
      <c r="AK35" s="11">
        <f>IF(B35="","",IF(U35="",TODAY()-B35,U35-B35))</f>
        <v/>
      </c>
      <c r="AL35" s="82">
        <f>IF(B35="","",IF(M35="Vinta","Chiusa - vinta",IF(M35="Persa","Chiusa - persa",IF(AND(U35="",TODAY()-B35&gt;1),"Contattare subito",IF(AND(M35="In corso",AH35&gt;7),"Lead in stallo",IF(AND(AN35&lt;&gt;"",AN35&lt;TODAY(),M35="In corso"),"Follow-up scaduto",IF(AND(K35="Offerta",Y35="",W35&lt;&gt;"",TODAY()-W35&gt;3),"Verificare offerta","OK"))))))</f>
        <v/>
      </c>
      <c r="AM35" s="38" t="n"/>
      <c r="AN35" s="39" t="n"/>
      <c r="AO35" s="11">
        <f>IF(AND(AN35&lt;&gt;"",AN35&lt;TODAY(),M35="In corso"),1,0)</f>
        <v/>
      </c>
      <c r="AP35" s="83">
        <f>IF(B35="","",IF(OR(M35="Vinta",M35="Persa"),0,IF(AL35="Contattare subito",50,0)+IF(AL35="Follow-up scaduto",40,0)+IF(AL35="Lead in stallo",35,0)+IF(AJ35="Hot",30,IF(AJ35="Alta",20,IF(AJ35="Media",10,0)))+IF(AO35=1,10,0)+L35/10+ROW()/100000))</f>
        <v/>
      </c>
    </row>
    <row r="36">
      <c r="A36" s="7">
        <f>IF(B36="","",ROW()-1)</f>
        <v/>
      </c>
      <c r="B36" s="31" t="n"/>
      <c r="C36" s="14" t="n"/>
      <c r="D36" s="14" t="n"/>
      <c r="E36" s="14" t="n"/>
      <c r="F36" s="14" t="n"/>
      <c r="G36" s="14" t="n"/>
      <c r="H36" s="14" t="n"/>
      <c r="I36" s="14" t="n"/>
      <c r="J36" s="15" t="n"/>
      <c r="K36" s="14" t="n"/>
      <c r="L36" s="11">
        <f>IF(K36="","",IF(K36="Nuovo",1,IF(K36="Tentativo contatto",1,IF(K36="Contattato",2,IF(K36="Qualificato",4,IF(K36="Visita fissata",5,IF(K36="Visita effettuata",6,IF(K36="Trattativa",7,IF(K36="Offerta",8,IF(K36="Prenotazione",9,IF(K36="Venduto",10,""))))))))))))</f>
        <v/>
      </c>
      <c r="M36" s="16" t="n"/>
      <c r="N36" s="11">
        <f>IF(L36&gt;=4,1,0)</f>
        <v/>
      </c>
      <c r="O36" s="11">
        <f>IF(L36&gt;=6,1,0)</f>
        <v/>
      </c>
      <c r="P36" s="11">
        <f>IF(L36&gt;=7,1,0)</f>
        <v/>
      </c>
      <c r="Q36" s="11">
        <f>IF(L36&gt;=8,1,0)</f>
        <v/>
      </c>
      <c r="R36" s="11">
        <f>IF(L36&gt;=9,1,0)</f>
        <v/>
      </c>
      <c r="S36" s="11">
        <f>IF(OR(L36=10,M36="Vinta"),1,0)</f>
        <v/>
      </c>
      <c r="T36" s="11">
        <f>IF(M36="Persa",1,0)</f>
        <v/>
      </c>
      <c r="U36" s="31" t="n"/>
      <c r="V36" s="14" t="n"/>
      <c r="W36" s="31" t="n"/>
      <c r="X36" s="14" t="n"/>
      <c r="Y36" s="15" t="n"/>
      <c r="Z36" s="15" t="n"/>
      <c r="AA36" s="15" t="n"/>
      <c r="AB36" s="31" t="n"/>
      <c r="AC36" s="7">
        <f>IF(B36="","",IF(AB36="",TODAY()-B36,AB36-B36))</f>
        <v/>
      </c>
      <c r="AD36" s="14" t="n"/>
      <c r="AE36" s="14" t="n"/>
      <c r="AF36" s="14" t="n"/>
      <c r="AG36" s="37">
        <f>IF(B36="","",MAX(B36,IF(U36="",0,U36),IF(W36="",0,W36),IF(AB36="",0,AB36),IF(AN36="",0,AN36)))</f>
        <v/>
      </c>
      <c r="AH36" s="11">
        <f>IF(AG36="","",TODAY()-AG36)</f>
        <v/>
      </c>
      <c r="AI36" s="80">
        <f>IF(B36="","",MIN(100,IF(J36&gt;=300000,20,IF(J36&gt;=200000,10,5))+IF(OR(C36="Referral",C36="Passaparola"),20,IF(OR(C36="Sito web",C36="LinkedIn",C36="Email marketing"),15,10))+IF(L36&gt;=8,25,IF(L36&gt;=6,18,IF(L36&gt;=4,12,5)))+IF(AND(V36&lt;&gt;"",V36&lt;&gt;"Non risponde",V36&lt;&gt;"Non interessato"),10,0)+IF(X36="Eseguita",10,0)+IF(Z36&gt;0,15,0)))</f>
        <v/>
      </c>
      <c r="AJ36" s="80">
        <f>IF(AI36="","",IF(AI36&gt;=80,"Hot",IF(AI36&gt;=60,"Alta",IF(AI36&gt;=40,"Media","Bassa"))))</f>
        <v/>
      </c>
      <c r="AK36" s="11">
        <f>IF(B36="","",IF(U36="",TODAY()-B36,U36-B36))</f>
        <v/>
      </c>
      <c r="AL36" s="80">
        <f>IF(B36="","",IF(M36="Vinta","Chiusa - vinta",IF(M36="Persa","Chiusa - persa",IF(AND(U36="",TODAY()-B36&gt;1),"Contattare subito",IF(AND(M36="In corso",AH36&gt;7),"Lead in stallo",IF(AND(AN36&lt;&gt;"",AN36&lt;TODAY(),M36="In corso"),"Follow-up scaduto",IF(AND(K36="Offerta",Y36="",W36&lt;&gt;"",TODAY()-W36&gt;3),"Verificare offerta","OK"))))))</f>
        <v/>
      </c>
      <c r="AM36" s="38" t="n"/>
      <c r="AN36" s="39" t="n"/>
      <c r="AO36" s="11">
        <f>IF(AND(AN36&lt;&gt;"",AN36&lt;TODAY(),M36="In corso"),1,0)</f>
        <v/>
      </c>
      <c r="AP36" s="81">
        <f>IF(B36="","",IF(OR(M36="Vinta",M36="Persa"),0,IF(AL36="Contattare subito",50,0)+IF(AL36="Follow-up scaduto",40,0)+IF(AL36="Lead in stallo",35,0)+IF(AJ36="Hot",30,IF(AJ36="Alta",20,IF(AJ36="Media",10,0)))+IF(AO36=1,10,0)+L36/10+ROW()/100000))</f>
        <v/>
      </c>
    </row>
    <row r="37">
      <c r="A37" s="7">
        <f>IF(B37="","",ROW()-1)</f>
        <v/>
      </c>
      <c r="B37" s="31" t="n"/>
      <c r="C37" s="14" t="n"/>
      <c r="D37" s="14" t="n"/>
      <c r="E37" s="14" t="n"/>
      <c r="F37" s="14" t="n"/>
      <c r="G37" s="14" t="n"/>
      <c r="H37" s="14" t="n"/>
      <c r="I37" s="14" t="n"/>
      <c r="J37" s="15" t="n"/>
      <c r="K37" s="14" t="n"/>
      <c r="L37" s="11">
        <f>IF(K37="","",IF(K37="Nuovo",1,IF(K37="Tentativo contatto",1,IF(K37="Contattato",2,IF(K37="Qualificato",4,IF(K37="Visita fissata",5,IF(K37="Visita effettuata",6,IF(K37="Trattativa",7,IF(K37="Offerta",8,IF(K37="Prenotazione",9,IF(K37="Venduto",10,""))))))))))))</f>
        <v/>
      </c>
      <c r="M37" s="16" t="n"/>
      <c r="N37" s="11">
        <f>IF(L37&gt;=4,1,0)</f>
        <v/>
      </c>
      <c r="O37" s="11">
        <f>IF(L37&gt;=6,1,0)</f>
        <v/>
      </c>
      <c r="P37" s="11">
        <f>IF(L37&gt;=7,1,0)</f>
        <v/>
      </c>
      <c r="Q37" s="11">
        <f>IF(L37&gt;=8,1,0)</f>
        <v/>
      </c>
      <c r="R37" s="11">
        <f>IF(L37&gt;=9,1,0)</f>
        <v/>
      </c>
      <c r="S37" s="11">
        <f>IF(OR(L37=10,M37="Vinta"),1,0)</f>
        <v/>
      </c>
      <c r="T37" s="11">
        <f>IF(M37="Persa",1,0)</f>
        <v/>
      </c>
      <c r="U37" s="31" t="n"/>
      <c r="V37" s="14" t="n"/>
      <c r="W37" s="31" t="n"/>
      <c r="X37" s="14" t="n"/>
      <c r="Y37" s="15" t="n"/>
      <c r="Z37" s="15" t="n"/>
      <c r="AA37" s="15" t="n"/>
      <c r="AB37" s="31" t="n"/>
      <c r="AC37" s="7">
        <f>IF(B37="","",IF(AB37="",TODAY()-B37,AB37-B37))</f>
        <v/>
      </c>
      <c r="AD37" s="14" t="n"/>
      <c r="AE37" s="14" t="n"/>
      <c r="AF37" s="14" t="n"/>
      <c r="AG37" s="37">
        <f>IF(B37="","",MAX(B37,IF(U37="",0,U37),IF(W37="",0,W37),IF(AB37="",0,AB37),IF(AN37="",0,AN37)))</f>
        <v/>
      </c>
      <c r="AH37" s="11">
        <f>IF(AG37="","",TODAY()-AG37)</f>
        <v/>
      </c>
      <c r="AI37" s="82">
        <f>IF(B37="","",MIN(100,IF(J37&gt;=300000,20,IF(J37&gt;=200000,10,5))+IF(OR(C37="Referral",C37="Passaparola"),20,IF(OR(C37="Sito web",C37="LinkedIn",C37="Email marketing"),15,10))+IF(L37&gt;=8,25,IF(L37&gt;=6,18,IF(L37&gt;=4,12,5)))+IF(AND(V37&lt;&gt;"",V37&lt;&gt;"Non risponde",V37&lt;&gt;"Non interessato"),10,0)+IF(X37="Eseguita",10,0)+IF(Z37&gt;0,15,0)))</f>
        <v/>
      </c>
      <c r="AJ37" s="82">
        <f>IF(AI37="","",IF(AI37&gt;=80,"Hot",IF(AI37&gt;=60,"Alta",IF(AI37&gt;=40,"Media","Bassa"))))</f>
        <v/>
      </c>
      <c r="AK37" s="11">
        <f>IF(B37="","",IF(U37="",TODAY()-B37,U37-B37))</f>
        <v/>
      </c>
      <c r="AL37" s="82">
        <f>IF(B37="","",IF(M37="Vinta","Chiusa - vinta",IF(M37="Persa","Chiusa - persa",IF(AND(U37="",TODAY()-B37&gt;1),"Contattare subito",IF(AND(M37="In corso",AH37&gt;7),"Lead in stallo",IF(AND(AN37&lt;&gt;"",AN37&lt;TODAY(),M37="In corso"),"Follow-up scaduto",IF(AND(K37="Offerta",Y37="",W37&lt;&gt;"",TODAY()-W37&gt;3),"Verificare offerta","OK"))))))</f>
        <v/>
      </c>
      <c r="AM37" s="38" t="n"/>
      <c r="AN37" s="39" t="n"/>
      <c r="AO37" s="11">
        <f>IF(AND(AN37&lt;&gt;"",AN37&lt;TODAY(),M37="In corso"),1,0)</f>
        <v/>
      </c>
      <c r="AP37" s="83">
        <f>IF(B37="","",IF(OR(M37="Vinta",M37="Persa"),0,IF(AL37="Contattare subito",50,0)+IF(AL37="Follow-up scaduto",40,0)+IF(AL37="Lead in stallo",35,0)+IF(AJ37="Hot",30,IF(AJ37="Alta",20,IF(AJ37="Media",10,0)))+IF(AO37=1,10,0)+L37/10+ROW()/100000))</f>
        <v/>
      </c>
    </row>
    <row r="38">
      <c r="A38" s="7">
        <f>IF(B38="","",ROW()-1)</f>
        <v/>
      </c>
      <c r="B38" s="31" t="n"/>
      <c r="C38" s="14" t="n"/>
      <c r="D38" s="14" t="n"/>
      <c r="E38" s="14" t="n"/>
      <c r="F38" s="14" t="n"/>
      <c r="G38" s="14" t="n"/>
      <c r="H38" s="14" t="n"/>
      <c r="I38" s="14" t="n"/>
      <c r="J38" s="15" t="n"/>
      <c r="K38" s="14" t="n"/>
      <c r="L38" s="11">
        <f>IF(K38="","",IF(K38="Nuovo",1,IF(K38="Tentativo contatto",1,IF(K38="Contattato",2,IF(K38="Qualificato",4,IF(K38="Visita fissata",5,IF(K38="Visita effettuata",6,IF(K38="Trattativa",7,IF(K38="Offerta",8,IF(K38="Prenotazione",9,IF(K38="Venduto",10,""))))))))))))</f>
        <v/>
      </c>
      <c r="M38" s="16" t="n"/>
      <c r="N38" s="11">
        <f>IF(L38&gt;=4,1,0)</f>
        <v/>
      </c>
      <c r="O38" s="11">
        <f>IF(L38&gt;=6,1,0)</f>
        <v/>
      </c>
      <c r="P38" s="11">
        <f>IF(L38&gt;=7,1,0)</f>
        <v/>
      </c>
      <c r="Q38" s="11">
        <f>IF(L38&gt;=8,1,0)</f>
        <v/>
      </c>
      <c r="R38" s="11">
        <f>IF(L38&gt;=9,1,0)</f>
        <v/>
      </c>
      <c r="S38" s="11">
        <f>IF(OR(L38=10,M38="Vinta"),1,0)</f>
        <v/>
      </c>
      <c r="T38" s="11">
        <f>IF(M38="Persa",1,0)</f>
        <v/>
      </c>
      <c r="U38" s="31" t="n"/>
      <c r="V38" s="14" t="n"/>
      <c r="W38" s="31" t="n"/>
      <c r="X38" s="14" t="n"/>
      <c r="Y38" s="15" t="n"/>
      <c r="Z38" s="15" t="n"/>
      <c r="AA38" s="15" t="n"/>
      <c r="AB38" s="31" t="n"/>
      <c r="AC38" s="7">
        <f>IF(B38="","",IF(AB38="",TODAY()-B38,AB38-B38))</f>
        <v/>
      </c>
      <c r="AD38" s="14" t="n"/>
      <c r="AE38" s="14" t="n"/>
      <c r="AF38" s="14" t="n"/>
      <c r="AG38" s="37">
        <f>IF(B38="","",MAX(B38,IF(U38="",0,U38),IF(W38="",0,W38),IF(AB38="",0,AB38),IF(AN38="",0,AN38)))</f>
        <v/>
      </c>
      <c r="AH38" s="11">
        <f>IF(AG38="","",TODAY()-AG38)</f>
        <v/>
      </c>
      <c r="AI38" s="80">
        <f>IF(B38="","",MIN(100,IF(J38&gt;=300000,20,IF(J38&gt;=200000,10,5))+IF(OR(C38="Referral",C38="Passaparola"),20,IF(OR(C38="Sito web",C38="LinkedIn",C38="Email marketing"),15,10))+IF(L38&gt;=8,25,IF(L38&gt;=6,18,IF(L38&gt;=4,12,5)))+IF(AND(V38&lt;&gt;"",V38&lt;&gt;"Non risponde",V38&lt;&gt;"Non interessato"),10,0)+IF(X38="Eseguita",10,0)+IF(Z38&gt;0,15,0)))</f>
        <v/>
      </c>
      <c r="AJ38" s="80">
        <f>IF(AI38="","",IF(AI38&gt;=80,"Hot",IF(AI38&gt;=60,"Alta",IF(AI38&gt;=40,"Media","Bassa"))))</f>
        <v/>
      </c>
      <c r="AK38" s="11">
        <f>IF(B38="","",IF(U38="",TODAY()-B38,U38-B38))</f>
        <v/>
      </c>
      <c r="AL38" s="80">
        <f>IF(B38="","",IF(M38="Vinta","Chiusa - vinta",IF(M38="Persa","Chiusa - persa",IF(AND(U38="",TODAY()-B38&gt;1),"Contattare subito",IF(AND(M38="In corso",AH38&gt;7),"Lead in stallo",IF(AND(AN38&lt;&gt;"",AN38&lt;TODAY(),M38="In corso"),"Follow-up scaduto",IF(AND(K38="Offerta",Y38="",W38&lt;&gt;"",TODAY()-W38&gt;3),"Verificare offerta","OK"))))))</f>
        <v/>
      </c>
      <c r="AM38" s="38" t="n"/>
      <c r="AN38" s="39" t="n"/>
      <c r="AO38" s="11">
        <f>IF(AND(AN38&lt;&gt;"",AN38&lt;TODAY(),M38="In corso"),1,0)</f>
        <v/>
      </c>
      <c r="AP38" s="81">
        <f>IF(B38="","",IF(OR(M38="Vinta",M38="Persa"),0,IF(AL38="Contattare subito",50,0)+IF(AL38="Follow-up scaduto",40,0)+IF(AL38="Lead in stallo",35,0)+IF(AJ38="Hot",30,IF(AJ38="Alta",20,IF(AJ38="Media",10,0)))+IF(AO38=1,10,0)+L38/10+ROW()/100000))</f>
        <v/>
      </c>
    </row>
    <row r="39">
      <c r="A39" s="7">
        <f>IF(B39="","",ROW()-1)</f>
        <v/>
      </c>
      <c r="B39" s="31" t="n"/>
      <c r="C39" s="14" t="n"/>
      <c r="D39" s="14" t="n"/>
      <c r="E39" s="14" t="n"/>
      <c r="F39" s="14" t="n"/>
      <c r="G39" s="14" t="n"/>
      <c r="H39" s="14" t="n"/>
      <c r="I39" s="14" t="n"/>
      <c r="J39" s="15" t="n"/>
      <c r="K39" s="14" t="n"/>
      <c r="L39" s="11">
        <f>IF(K39="","",IF(K39="Nuovo",1,IF(K39="Tentativo contatto",1,IF(K39="Contattato",2,IF(K39="Qualificato",4,IF(K39="Visita fissata",5,IF(K39="Visita effettuata",6,IF(K39="Trattativa",7,IF(K39="Offerta",8,IF(K39="Prenotazione",9,IF(K39="Venduto",10,""))))))))))))</f>
        <v/>
      </c>
      <c r="M39" s="16" t="n"/>
      <c r="N39" s="11">
        <f>IF(L39&gt;=4,1,0)</f>
        <v/>
      </c>
      <c r="O39" s="11">
        <f>IF(L39&gt;=6,1,0)</f>
        <v/>
      </c>
      <c r="P39" s="11">
        <f>IF(L39&gt;=7,1,0)</f>
        <v/>
      </c>
      <c r="Q39" s="11">
        <f>IF(L39&gt;=8,1,0)</f>
        <v/>
      </c>
      <c r="R39" s="11">
        <f>IF(L39&gt;=9,1,0)</f>
        <v/>
      </c>
      <c r="S39" s="11">
        <f>IF(OR(L39=10,M39="Vinta"),1,0)</f>
        <v/>
      </c>
      <c r="T39" s="11">
        <f>IF(M39="Persa",1,0)</f>
        <v/>
      </c>
      <c r="U39" s="31" t="n"/>
      <c r="V39" s="14" t="n"/>
      <c r="W39" s="31" t="n"/>
      <c r="X39" s="14" t="n"/>
      <c r="Y39" s="15" t="n"/>
      <c r="Z39" s="15" t="n"/>
      <c r="AA39" s="15" t="n"/>
      <c r="AB39" s="31" t="n"/>
      <c r="AC39" s="7">
        <f>IF(B39="","",IF(AB39="",TODAY()-B39,AB39-B39))</f>
        <v/>
      </c>
      <c r="AD39" s="14" t="n"/>
      <c r="AE39" s="14" t="n"/>
      <c r="AF39" s="14" t="n"/>
      <c r="AG39" s="37">
        <f>IF(B39="","",MAX(B39,IF(U39="",0,U39),IF(W39="",0,W39),IF(AB39="",0,AB39),IF(AN39="",0,AN39)))</f>
        <v/>
      </c>
      <c r="AH39" s="11">
        <f>IF(AG39="","",TODAY()-AG39)</f>
        <v/>
      </c>
      <c r="AI39" s="82">
        <f>IF(B39="","",MIN(100,IF(J39&gt;=300000,20,IF(J39&gt;=200000,10,5))+IF(OR(C39="Referral",C39="Passaparola"),20,IF(OR(C39="Sito web",C39="LinkedIn",C39="Email marketing"),15,10))+IF(L39&gt;=8,25,IF(L39&gt;=6,18,IF(L39&gt;=4,12,5)))+IF(AND(V39&lt;&gt;"",V39&lt;&gt;"Non risponde",V39&lt;&gt;"Non interessato"),10,0)+IF(X39="Eseguita",10,0)+IF(Z39&gt;0,15,0)))</f>
        <v/>
      </c>
      <c r="AJ39" s="82">
        <f>IF(AI39="","",IF(AI39&gt;=80,"Hot",IF(AI39&gt;=60,"Alta",IF(AI39&gt;=40,"Media","Bassa"))))</f>
        <v/>
      </c>
      <c r="AK39" s="11">
        <f>IF(B39="","",IF(U39="",TODAY()-B39,U39-B39))</f>
        <v/>
      </c>
      <c r="AL39" s="82">
        <f>IF(B39="","",IF(M39="Vinta","Chiusa - vinta",IF(M39="Persa","Chiusa - persa",IF(AND(U39="",TODAY()-B39&gt;1),"Contattare subito",IF(AND(M39="In corso",AH39&gt;7),"Lead in stallo",IF(AND(AN39&lt;&gt;"",AN39&lt;TODAY(),M39="In corso"),"Follow-up scaduto",IF(AND(K39="Offerta",Y39="",W39&lt;&gt;"",TODAY()-W39&gt;3),"Verificare offerta","OK"))))))</f>
        <v/>
      </c>
      <c r="AM39" s="38" t="n"/>
      <c r="AN39" s="39" t="n"/>
      <c r="AO39" s="11">
        <f>IF(AND(AN39&lt;&gt;"",AN39&lt;TODAY(),M39="In corso"),1,0)</f>
        <v/>
      </c>
      <c r="AP39" s="83">
        <f>IF(B39="","",IF(OR(M39="Vinta",M39="Persa"),0,IF(AL39="Contattare subito",50,0)+IF(AL39="Follow-up scaduto",40,0)+IF(AL39="Lead in stallo",35,0)+IF(AJ39="Hot",30,IF(AJ39="Alta",20,IF(AJ39="Media",10,0)))+IF(AO39=1,10,0)+L39/10+ROW()/100000))</f>
        <v/>
      </c>
    </row>
    <row r="40">
      <c r="A40" s="7">
        <f>IF(B40="","",ROW()-1)</f>
        <v/>
      </c>
      <c r="B40" s="31" t="n"/>
      <c r="C40" s="14" t="n"/>
      <c r="D40" s="14" t="n"/>
      <c r="E40" s="14" t="n"/>
      <c r="F40" s="14" t="n"/>
      <c r="G40" s="14" t="n"/>
      <c r="H40" s="14" t="n"/>
      <c r="I40" s="14" t="n"/>
      <c r="J40" s="15" t="n"/>
      <c r="K40" s="14" t="n"/>
      <c r="L40" s="11">
        <f>IF(K40="","",IF(K40="Nuovo",1,IF(K40="Tentativo contatto",1,IF(K40="Contattato",2,IF(K40="Qualificato",4,IF(K40="Visita fissata",5,IF(K40="Visita effettuata",6,IF(K40="Trattativa",7,IF(K40="Offerta",8,IF(K40="Prenotazione",9,IF(K40="Venduto",10,""))))))))))))</f>
        <v/>
      </c>
      <c r="M40" s="16" t="n"/>
      <c r="N40" s="11">
        <f>IF(L40&gt;=4,1,0)</f>
        <v/>
      </c>
      <c r="O40" s="11">
        <f>IF(L40&gt;=6,1,0)</f>
        <v/>
      </c>
      <c r="P40" s="11">
        <f>IF(L40&gt;=7,1,0)</f>
        <v/>
      </c>
      <c r="Q40" s="11">
        <f>IF(L40&gt;=8,1,0)</f>
        <v/>
      </c>
      <c r="R40" s="11">
        <f>IF(L40&gt;=9,1,0)</f>
        <v/>
      </c>
      <c r="S40" s="11">
        <f>IF(OR(L40=10,M40="Vinta"),1,0)</f>
        <v/>
      </c>
      <c r="T40" s="11">
        <f>IF(M40="Persa",1,0)</f>
        <v/>
      </c>
      <c r="U40" s="31" t="n"/>
      <c r="V40" s="14" t="n"/>
      <c r="W40" s="31" t="n"/>
      <c r="X40" s="14" t="n"/>
      <c r="Y40" s="15" t="n"/>
      <c r="Z40" s="15" t="n"/>
      <c r="AA40" s="15" t="n"/>
      <c r="AB40" s="31" t="n"/>
      <c r="AC40" s="7">
        <f>IF(B40="","",IF(AB40="",TODAY()-B40,AB40-B40))</f>
        <v/>
      </c>
      <c r="AD40" s="14" t="n"/>
      <c r="AE40" s="14" t="n"/>
      <c r="AF40" s="14" t="n"/>
      <c r="AG40" s="37">
        <f>IF(B40="","",MAX(B40,IF(U40="",0,U40),IF(W40="",0,W40),IF(AB40="",0,AB40),IF(AN40="",0,AN40)))</f>
        <v/>
      </c>
      <c r="AH40" s="11">
        <f>IF(AG40="","",TODAY()-AG40)</f>
        <v/>
      </c>
      <c r="AI40" s="80">
        <f>IF(B40="","",MIN(100,IF(J40&gt;=300000,20,IF(J40&gt;=200000,10,5))+IF(OR(C40="Referral",C40="Passaparola"),20,IF(OR(C40="Sito web",C40="LinkedIn",C40="Email marketing"),15,10))+IF(L40&gt;=8,25,IF(L40&gt;=6,18,IF(L40&gt;=4,12,5)))+IF(AND(V40&lt;&gt;"",V40&lt;&gt;"Non risponde",V40&lt;&gt;"Non interessato"),10,0)+IF(X40="Eseguita",10,0)+IF(Z40&gt;0,15,0)))</f>
        <v/>
      </c>
      <c r="AJ40" s="80">
        <f>IF(AI40="","",IF(AI40&gt;=80,"Hot",IF(AI40&gt;=60,"Alta",IF(AI40&gt;=40,"Media","Bassa"))))</f>
        <v/>
      </c>
      <c r="AK40" s="11">
        <f>IF(B40="","",IF(U40="",TODAY()-B40,U40-B40))</f>
        <v/>
      </c>
      <c r="AL40" s="80">
        <f>IF(B40="","",IF(M40="Vinta","Chiusa - vinta",IF(M40="Persa","Chiusa - persa",IF(AND(U40="",TODAY()-B40&gt;1),"Contattare subito",IF(AND(M40="In corso",AH40&gt;7),"Lead in stallo",IF(AND(AN40&lt;&gt;"",AN40&lt;TODAY(),M40="In corso"),"Follow-up scaduto",IF(AND(K40="Offerta",Y40="",W40&lt;&gt;"",TODAY()-W40&gt;3),"Verificare offerta","OK"))))))</f>
        <v/>
      </c>
      <c r="AM40" s="38" t="n"/>
      <c r="AN40" s="39" t="n"/>
      <c r="AO40" s="11">
        <f>IF(AND(AN40&lt;&gt;"",AN40&lt;TODAY(),M40="In corso"),1,0)</f>
        <v/>
      </c>
      <c r="AP40" s="81">
        <f>IF(B40="","",IF(OR(M40="Vinta",M40="Persa"),0,IF(AL40="Contattare subito",50,0)+IF(AL40="Follow-up scaduto",40,0)+IF(AL40="Lead in stallo",35,0)+IF(AJ40="Hot",30,IF(AJ40="Alta",20,IF(AJ40="Media",10,0)))+IF(AO40=1,10,0)+L40/10+ROW()/100000))</f>
        <v/>
      </c>
    </row>
    <row r="41">
      <c r="A41" s="7">
        <f>IF(B41="","",ROW()-1)</f>
        <v/>
      </c>
      <c r="B41" s="31" t="n"/>
      <c r="C41" s="14" t="n"/>
      <c r="D41" s="14" t="n"/>
      <c r="E41" s="14" t="n"/>
      <c r="F41" s="14" t="n"/>
      <c r="G41" s="14" t="n"/>
      <c r="H41" s="14" t="n"/>
      <c r="I41" s="14" t="n"/>
      <c r="J41" s="15" t="n"/>
      <c r="K41" s="14" t="n"/>
      <c r="L41" s="11">
        <f>IF(K41="","",IF(K41="Nuovo",1,IF(K41="Tentativo contatto",1,IF(K41="Contattato",2,IF(K41="Qualificato",4,IF(K41="Visita fissata",5,IF(K41="Visita effettuata",6,IF(K41="Trattativa",7,IF(K41="Offerta",8,IF(K41="Prenotazione",9,IF(K41="Venduto",10,""))))))))))))</f>
        <v/>
      </c>
      <c r="M41" s="16" t="n"/>
      <c r="N41" s="11">
        <f>IF(L41&gt;=4,1,0)</f>
        <v/>
      </c>
      <c r="O41" s="11">
        <f>IF(L41&gt;=6,1,0)</f>
        <v/>
      </c>
      <c r="P41" s="11">
        <f>IF(L41&gt;=7,1,0)</f>
        <v/>
      </c>
      <c r="Q41" s="11">
        <f>IF(L41&gt;=8,1,0)</f>
        <v/>
      </c>
      <c r="R41" s="11">
        <f>IF(L41&gt;=9,1,0)</f>
        <v/>
      </c>
      <c r="S41" s="11">
        <f>IF(OR(L41=10,M41="Vinta"),1,0)</f>
        <v/>
      </c>
      <c r="T41" s="11">
        <f>IF(M41="Persa",1,0)</f>
        <v/>
      </c>
      <c r="U41" s="31" t="n"/>
      <c r="V41" s="14" t="n"/>
      <c r="W41" s="31" t="n"/>
      <c r="X41" s="14" t="n"/>
      <c r="Y41" s="15" t="n"/>
      <c r="Z41" s="15" t="n"/>
      <c r="AA41" s="15" t="n"/>
      <c r="AB41" s="31" t="n"/>
      <c r="AC41" s="7">
        <f>IF(B41="","",IF(AB41="",TODAY()-B41,AB41-B41))</f>
        <v/>
      </c>
      <c r="AD41" s="14" t="n"/>
      <c r="AE41" s="14" t="n"/>
      <c r="AF41" s="14" t="n"/>
      <c r="AG41" s="37">
        <f>IF(B41="","",MAX(B41,IF(U41="",0,U41),IF(W41="",0,W41),IF(AB41="",0,AB41),IF(AN41="",0,AN41)))</f>
        <v/>
      </c>
      <c r="AH41" s="11">
        <f>IF(AG41="","",TODAY()-AG41)</f>
        <v/>
      </c>
      <c r="AI41" s="82">
        <f>IF(B41="","",MIN(100,IF(J41&gt;=300000,20,IF(J41&gt;=200000,10,5))+IF(OR(C41="Referral",C41="Passaparola"),20,IF(OR(C41="Sito web",C41="LinkedIn",C41="Email marketing"),15,10))+IF(L41&gt;=8,25,IF(L41&gt;=6,18,IF(L41&gt;=4,12,5)))+IF(AND(V41&lt;&gt;"",V41&lt;&gt;"Non risponde",V41&lt;&gt;"Non interessato"),10,0)+IF(X41="Eseguita",10,0)+IF(Z41&gt;0,15,0)))</f>
        <v/>
      </c>
      <c r="AJ41" s="82">
        <f>IF(AI41="","",IF(AI41&gt;=80,"Hot",IF(AI41&gt;=60,"Alta",IF(AI41&gt;=40,"Media","Bassa"))))</f>
        <v/>
      </c>
      <c r="AK41" s="11">
        <f>IF(B41="","",IF(U41="",TODAY()-B41,U41-B41))</f>
        <v/>
      </c>
      <c r="AL41" s="82">
        <f>IF(B41="","",IF(M41="Vinta","Chiusa - vinta",IF(M41="Persa","Chiusa - persa",IF(AND(U41="",TODAY()-B41&gt;1),"Contattare subito",IF(AND(M41="In corso",AH41&gt;7),"Lead in stallo",IF(AND(AN41&lt;&gt;"",AN41&lt;TODAY(),M41="In corso"),"Follow-up scaduto",IF(AND(K41="Offerta",Y41="",W41&lt;&gt;"",TODAY()-W41&gt;3),"Verificare offerta","OK"))))))</f>
        <v/>
      </c>
      <c r="AM41" s="38" t="n"/>
      <c r="AN41" s="39" t="n"/>
      <c r="AO41" s="11">
        <f>IF(AND(AN41&lt;&gt;"",AN41&lt;TODAY(),M41="In corso"),1,0)</f>
        <v/>
      </c>
      <c r="AP41" s="83">
        <f>IF(B41="","",IF(OR(M41="Vinta",M41="Persa"),0,IF(AL41="Contattare subito",50,0)+IF(AL41="Follow-up scaduto",40,0)+IF(AL41="Lead in stallo",35,0)+IF(AJ41="Hot",30,IF(AJ41="Alta",20,IF(AJ41="Media",10,0)))+IF(AO41=1,10,0)+L41/10+ROW()/100000))</f>
        <v/>
      </c>
    </row>
    <row r="42">
      <c r="A42" s="7">
        <f>IF(B42="","",ROW()-1)</f>
        <v/>
      </c>
      <c r="B42" s="31" t="n"/>
      <c r="C42" s="14" t="n"/>
      <c r="D42" s="14" t="n"/>
      <c r="E42" s="14" t="n"/>
      <c r="F42" s="14" t="n"/>
      <c r="G42" s="14" t="n"/>
      <c r="H42" s="14" t="n"/>
      <c r="I42" s="14" t="n"/>
      <c r="J42" s="15" t="n"/>
      <c r="K42" s="14" t="n"/>
      <c r="L42" s="11">
        <f>IF(K42="","",IF(K42="Nuovo",1,IF(K42="Tentativo contatto",1,IF(K42="Contattato",2,IF(K42="Qualificato",4,IF(K42="Visita fissata",5,IF(K42="Visita effettuata",6,IF(K42="Trattativa",7,IF(K42="Offerta",8,IF(K42="Prenotazione",9,IF(K42="Venduto",10,""))))))))))))</f>
        <v/>
      </c>
      <c r="M42" s="16" t="n"/>
      <c r="N42" s="11">
        <f>IF(L42&gt;=4,1,0)</f>
        <v/>
      </c>
      <c r="O42" s="11">
        <f>IF(L42&gt;=6,1,0)</f>
        <v/>
      </c>
      <c r="P42" s="11">
        <f>IF(L42&gt;=7,1,0)</f>
        <v/>
      </c>
      <c r="Q42" s="11">
        <f>IF(L42&gt;=8,1,0)</f>
        <v/>
      </c>
      <c r="R42" s="11">
        <f>IF(L42&gt;=9,1,0)</f>
        <v/>
      </c>
      <c r="S42" s="11">
        <f>IF(OR(L42=10,M42="Vinta"),1,0)</f>
        <v/>
      </c>
      <c r="T42" s="11">
        <f>IF(M42="Persa",1,0)</f>
        <v/>
      </c>
      <c r="U42" s="31" t="n"/>
      <c r="V42" s="14" t="n"/>
      <c r="W42" s="31" t="n"/>
      <c r="X42" s="14" t="n"/>
      <c r="Y42" s="15" t="n"/>
      <c r="Z42" s="15" t="n"/>
      <c r="AA42" s="15" t="n"/>
      <c r="AB42" s="31" t="n"/>
      <c r="AC42" s="7">
        <f>IF(B42="","",IF(AB42="",TODAY()-B42,AB42-B42))</f>
        <v/>
      </c>
      <c r="AD42" s="14" t="n"/>
      <c r="AE42" s="14" t="n"/>
      <c r="AF42" s="14" t="n"/>
      <c r="AG42" s="37">
        <f>IF(B42="","",MAX(B42,IF(U42="",0,U42),IF(W42="",0,W42),IF(AB42="",0,AB42),IF(AN42="",0,AN42)))</f>
        <v/>
      </c>
      <c r="AH42" s="11">
        <f>IF(AG42="","",TODAY()-AG42)</f>
        <v/>
      </c>
      <c r="AI42" s="80">
        <f>IF(B42="","",MIN(100,IF(J42&gt;=300000,20,IF(J42&gt;=200000,10,5))+IF(OR(C42="Referral",C42="Passaparola"),20,IF(OR(C42="Sito web",C42="LinkedIn",C42="Email marketing"),15,10))+IF(L42&gt;=8,25,IF(L42&gt;=6,18,IF(L42&gt;=4,12,5)))+IF(AND(V42&lt;&gt;"",V42&lt;&gt;"Non risponde",V42&lt;&gt;"Non interessato"),10,0)+IF(X42="Eseguita",10,0)+IF(Z42&gt;0,15,0)))</f>
        <v/>
      </c>
      <c r="AJ42" s="80">
        <f>IF(AI42="","",IF(AI42&gt;=80,"Hot",IF(AI42&gt;=60,"Alta",IF(AI42&gt;=40,"Media","Bassa"))))</f>
        <v/>
      </c>
      <c r="AK42" s="11">
        <f>IF(B42="","",IF(U42="",TODAY()-B42,U42-B42))</f>
        <v/>
      </c>
      <c r="AL42" s="80">
        <f>IF(B42="","",IF(M42="Vinta","Chiusa - vinta",IF(M42="Persa","Chiusa - persa",IF(AND(U42="",TODAY()-B42&gt;1),"Contattare subito",IF(AND(M42="In corso",AH42&gt;7),"Lead in stallo",IF(AND(AN42&lt;&gt;"",AN42&lt;TODAY(),M42="In corso"),"Follow-up scaduto",IF(AND(K42="Offerta",Y42="",W42&lt;&gt;"",TODAY()-W42&gt;3),"Verificare offerta","OK"))))))</f>
        <v/>
      </c>
      <c r="AM42" s="38" t="n"/>
      <c r="AN42" s="39" t="n"/>
      <c r="AO42" s="11">
        <f>IF(AND(AN42&lt;&gt;"",AN42&lt;TODAY(),M42="In corso"),1,0)</f>
        <v/>
      </c>
      <c r="AP42" s="81">
        <f>IF(B42="","",IF(OR(M42="Vinta",M42="Persa"),0,IF(AL42="Contattare subito",50,0)+IF(AL42="Follow-up scaduto",40,0)+IF(AL42="Lead in stallo",35,0)+IF(AJ42="Hot",30,IF(AJ42="Alta",20,IF(AJ42="Media",10,0)))+IF(AO42=1,10,0)+L42/10+ROW()/100000))</f>
        <v/>
      </c>
    </row>
    <row r="43">
      <c r="A43" s="7">
        <f>IF(B43="","",ROW()-1)</f>
        <v/>
      </c>
      <c r="B43" s="31" t="n"/>
      <c r="C43" s="14" t="n"/>
      <c r="D43" s="14" t="n"/>
      <c r="E43" s="14" t="n"/>
      <c r="F43" s="14" t="n"/>
      <c r="G43" s="14" t="n"/>
      <c r="H43" s="14" t="n"/>
      <c r="I43" s="14" t="n"/>
      <c r="J43" s="15" t="n"/>
      <c r="K43" s="14" t="n"/>
      <c r="L43" s="11">
        <f>IF(K43="","",IF(K43="Nuovo",1,IF(K43="Tentativo contatto",1,IF(K43="Contattato",2,IF(K43="Qualificato",4,IF(K43="Visita fissata",5,IF(K43="Visita effettuata",6,IF(K43="Trattativa",7,IF(K43="Offerta",8,IF(K43="Prenotazione",9,IF(K43="Venduto",10,""))))))))))))</f>
        <v/>
      </c>
      <c r="M43" s="16" t="n"/>
      <c r="N43" s="11">
        <f>IF(L43&gt;=4,1,0)</f>
        <v/>
      </c>
      <c r="O43" s="11">
        <f>IF(L43&gt;=6,1,0)</f>
        <v/>
      </c>
      <c r="P43" s="11">
        <f>IF(L43&gt;=7,1,0)</f>
        <v/>
      </c>
      <c r="Q43" s="11">
        <f>IF(L43&gt;=8,1,0)</f>
        <v/>
      </c>
      <c r="R43" s="11">
        <f>IF(L43&gt;=9,1,0)</f>
        <v/>
      </c>
      <c r="S43" s="11">
        <f>IF(OR(L43=10,M43="Vinta"),1,0)</f>
        <v/>
      </c>
      <c r="T43" s="11">
        <f>IF(M43="Persa",1,0)</f>
        <v/>
      </c>
      <c r="U43" s="31" t="n"/>
      <c r="V43" s="14" t="n"/>
      <c r="W43" s="31" t="n"/>
      <c r="X43" s="14" t="n"/>
      <c r="Y43" s="15" t="n"/>
      <c r="Z43" s="15" t="n"/>
      <c r="AA43" s="15" t="n"/>
      <c r="AB43" s="31" t="n"/>
      <c r="AC43" s="7">
        <f>IF(B43="","",IF(AB43="",TODAY()-B43,AB43-B43))</f>
        <v/>
      </c>
      <c r="AD43" s="14" t="n"/>
      <c r="AE43" s="14" t="n"/>
      <c r="AF43" s="14" t="n"/>
      <c r="AG43" s="37">
        <f>IF(B43="","",MAX(B43,IF(U43="",0,U43),IF(W43="",0,W43),IF(AB43="",0,AB43),IF(AN43="",0,AN43)))</f>
        <v/>
      </c>
      <c r="AH43" s="11">
        <f>IF(AG43="","",TODAY()-AG43)</f>
        <v/>
      </c>
      <c r="AI43" s="82">
        <f>IF(B43="","",MIN(100,IF(J43&gt;=300000,20,IF(J43&gt;=200000,10,5))+IF(OR(C43="Referral",C43="Passaparola"),20,IF(OR(C43="Sito web",C43="LinkedIn",C43="Email marketing"),15,10))+IF(L43&gt;=8,25,IF(L43&gt;=6,18,IF(L43&gt;=4,12,5)))+IF(AND(V43&lt;&gt;"",V43&lt;&gt;"Non risponde",V43&lt;&gt;"Non interessato"),10,0)+IF(X43="Eseguita",10,0)+IF(Z43&gt;0,15,0)))</f>
        <v/>
      </c>
      <c r="AJ43" s="82">
        <f>IF(AI43="","",IF(AI43&gt;=80,"Hot",IF(AI43&gt;=60,"Alta",IF(AI43&gt;=40,"Media","Bassa"))))</f>
        <v/>
      </c>
      <c r="AK43" s="11">
        <f>IF(B43="","",IF(U43="",TODAY()-B43,U43-B43))</f>
        <v/>
      </c>
      <c r="AL43" s="82">
        <f>IF(B43="","",IF(M43="Vinta","Chiusa - vinta",IF(M43="Persa","Chiusa - persa",IF(AND(U43="",TODAY()-B43&gt;1),"Contattare subito",IF(AND(M43="In corso",AH43&gt;7),"Lead in stallo",IF(AND(AN43&lt;&gt;"",AN43&lt;TODAY(),M43="In corso"),"Follow-up scaduto",IF(AND(K43="Offerta",Y43="",W43&lt;&gt;"",TODAY()-W43&gt;3),"Verificare offerta","OK"))))))</f>
        <v/>
      </c>
      <c r="AM43" s="38" t="n"/>
      <c r="AN43" s="39" t="n"/>
      <c r="AO43" s="11">
        <f>IF(AND(AN43&lt;&gt;"",AN43&lt;TODAY(),M43="In corso"),1,0)</f>
        <v/>
      </c>
      <c r="AP43" s="83">
        <f>IF(B43="","",IF(OR(M43="Vinta",M43="Persa"),0,IF(AL43="Contattare subito",50,0)+IF(AL43="Follow-up scaduto",40,0)+IF(AL43="Lead in stallo",35,0)+IF(AJ43="Hot",30,IF(AJ43="Alta",20,IF(AJ43="Media",10,0)))+IF(AO43=1,10,0)+L43/10+ROW()/100000))</f>
        <v/>
      </c>
    </row>
    <row r="44">
      <c r="A44" s="7">
        <f>IF(B44="","",ROW()-1)</f>
        <v/>
      </c>
      <c r="B44" s="31" t="n"/>
      <c r="C44" s="14" t="n"/>
      <c r="D44" s="14" t="n"/>
      <c r="E44" s="14" t="n"/>
      <c r="F44" s="14" t="n"/>
      <c r="G44" s="14" t="n"/>
      <c r="H44" s="14" t="n"/>
      <c r="I44" s="14" t="n"/>
      <c r="J44" s="15" t="n"/>
      <c r="K44" s="14" t="n"/>
      <c r="L44" s="11">
        <f>IF(K44="","",IF(K44="Nuovo",1,IF(K44="Tentativo contatto",1,IF(K44="Contattato",2,IF(K44="Qualificato",4,IF(K44="Visita fissata",5,IF(K44="Visita effettuata",6,IF(K44="Trattativa",7,IF(K44="Offerta",8,IF(K44="Prenotazione",9,IF(K44="Venduto",10,""))))))))))))</f>
        <v/>
      </c>
      <c r="M44" s="16" t="n"/>
      <c r="N44" s="11">
        <f>IF(L44&gt;=4,1,0)</f>
        <v/>
      </c>
      <c r="O44" s="11">
        <f>IF(L44&gt;=6,1,0)</f>
        <v/>
      </c>
      <c r="P44" s="11">
        <f>IF(L44&gt;=7,1,0)</f>
        <v/>
      </c>
      <c r="Q44" s="11">
        <f>IF(L44&gt;=8,1,0)</f>
        <v/>
      </c>
      <c r="R44" s="11">
        <f>IF(L44&gt;=9,1,0)</f>
        <v/>
      </c>
      <c r="S44" s="11">
        <f>IF(OR(L44=10,M44="Vinta"),1,0)</f>
        <v/>
      </c>
      <c r="T44" s="11">
        <f>IF(M44="Persa",1,0)</f>
        <v/>
      </c>
      <c r="U44" s="31" t="n"/>
      <c r="V44" s="14" t="n"/>
      <c r="W44" s="31" t="n"/>
      <c r="X44" s="14" t="n"/>
      <c r="Y44" s="15" t="n"/>
      <c r="Z44" s="15" t="n"/>
      <c r="AA44" s="15" t="n"/>
      <c r="AB44" s="31" t="n"/>
      <c r="AC44" s="7">
        <f>IF(B44="","",IF(AB44="",TODAY()-B44,AB44-B44))</f>
        <v/>
      </c>
      <c r="AD44" s="14" t="n"/>
      <c r="AE44" s="14" t="n"/>
      <c r="AF44" s="14" t="n"/>
      <c r="AG44" s="37">
        <f>IF(B44="","",MAX(B44,IF(U44="",0,U44),IF(W44="",0,W44),IF(AB44="",0,AB44),IF(AN44="",0,AN44)))</f>
        <v/>
      </c>
      <c r="AH44" s="11">
        <f>IF(AG44="","",TODAY()-AG44)</f>
        <v/>
      </c>
      <c r="AI44" s="80">
        <f>IF(B44="","",MIN(100,IF(J44&gt;=300000,20,IF(J44&gt;=200000,10,5))+IF(OR(C44="Referral",C44="Passaparola"),20,IF(OR(C44="Sito web",C44="LinkedIn",C44="Email marketing"),15,10))+IF(L44&gt;=8,25,IF(L44&gt;=6,18,IF(L44&gt;=4,12,5)))+IF(AND(V44&lt;&gt;"",V44&lt;&gt;"Non risponde",V44&lt;&gt;"Non interessato"),10,0)+IF(X44="Eseguita",10,0)+IF(Z44&gt;0,15,0)))</f>
        <v/>
      </c>
      <c r="AJ44" s="80">
        <f>IF(AI44="","",IF(AI44&gt;=80,"Hot",IF(AI44&gt;=60,"Alta",IF(AI44&gt;=40,"Media","Bassa"))))</f>
        <v/>
      </c>
      <c r="AK44" s="11">
        <f>IF(B44="","",IF(U44="",TODAY()-B44,U44-B44))</f>
        <v/>
      </c>
      <c r="AL44" s="80">
        <f>IF(B44="","",IF(M44="Vinta","Chiusa - vinta",IF(M44="Persa","Chiusa - persa",IF(AND(U44="",TODAY()-B44&gt;1),"Contattare subito",IF(AND(M44="In corso",AH44&gt;7),"Lead in stallo",IF(AND(AN44&lt;&gt;"",AN44&lt;TODAY(),M44="In corso"),"Follow-up scaduto",IF(AND(K44="Offerta",Y44="",W44&lt;&gt;"",TODAY()-W44&gt;3),"Verificare offerta","OK"))))))</f>
        <v/>
      </c>
      <c r="AM44" s="38" t="n"/>
      <c r="AN44" s="39" t="n"/>
      <c r="AO44" s="11">
        <f>IF(AND(AN44&lt;&gt;"",AN44&lt;TODAY(),M44="In corso"),1,0)</f>
        <v/>
      </c>
      <c r="AP44" s="81">
        <f>IF(B44="","",IF(OR(M44="Vinta",M44="Persa"),0,IF(AL44="Contattare subito",50,0)+IF(AL44="Follow-up scaduto",40,0)+IF(AL44="Lead in stallo",35,0)+IF(AJ44="Hot",30,IF(AJ44="Alta",20,IF(AJ44="Media",10,0)))+IF(AO44=1,10,0)+L44/10+ROW()/100000))</f>
        <v/>
      </c>
    </row>
    <row r="45">
      <c r="A45" s="7">
        <f>IF(B45="","",ROW()-1)</f>
        <v/>
      </c>
      <c r="B45" s="31" t="n"/>
      <c r="C45" s="14" t="n"/>
      <c r="D45" s="14" t="n"/>
      <c r="E45" s="14" t="n"/>
      <c r="F45" s="14" t="n"/>
      <c r="G45" s="14" t="n"/>
      <c r="H45" s="14" t="n"/>
      <c r="I45" s="14" t="n"/>
      <c r="J45" s="15" t="n"/>
      <c r="K45" s="14" t="n"/>
      <c r="L45" s="11">
        <f>IF(K45="","",IF(K45="Nuovo",1,IF(K45="Tentativo contatto",1,IF(K45="Contattato",2,IF(K45="Qualificato",4,IF(K45="Visita fissata",5,IF(K45="Visita effettuata",6,IF(K45="Trattativa",7,IF(K45="Offerta",8,IF(K45="Prenotazione",9,IF(K45="Venduto",10,""))))))))))))</f>
        <v/>
      </c>
      <c r="M45" s="16" t="n"/>
      <c r="N45" s="11">
        <f>IF(L45&gt;=4,1,0)</f>
        <v/>
      </c>
      <c r="O45" s="11">
        <f>IF(L45&gt;=6,1,0)</f>
        <v/>
      </c>
      <c r="P45" s="11">
        <f>IF(L45&gt;=7,1,0)</f>
        <v/>
      </c>
      <c r="Q45" s="11">
        <f>IF(L45&gt;=8,1,0)</f>
        <v/>
      </c>
      <c r="R45" s="11">
        <f>IF(L45&gt;=9,1,0)</f>
        <v/>
      </c>
      <c r="S45" s="11">
        <f>IF(OR(L45=10,M45="Vinta"),1,0)</f>
        <v/>
      </c>
      <c r="T45" s="11">
        <f>IF(M45="Persa",1,0)</f>
        <v/>
      </c>
      <c r="U45" s="31" t="n"/>
      <c r="V45" s="14" t="n"/>
      <c r="W45" s="31" t="n"/>
      <c r="X45" s="14" t="n"/>
      <c r="Y45" s="15" t="n"/>
      <c r="Z45" s="15" t="n"/>
      <c r="AA45" s="15" t="n"/>
      <c r="AB45" s="31" t="n"/>
      <c r="AC45" s="7">
        <f>IF(B45="","",IF(AB45="",TODAY()-B45,AB45-B45))</f>
        <v/>
      </c>
      <c r="AD45" s="14" t="n"/>
      <c r="AE45" s="14" t="n"/>
      <c r="AF45" s="14" t="n"/>
      <c r="AG45" s="37">
        <f>IF(B45="","",MAX(B45,IF(U45="",0,U45),IF(W45="",0,W45),IF(AB45="",0,AB45),IF(AN45="",0,AN45)))</f>
        <v/>
      </c>
      <c r="AH45" s="11">
        <f>IF(AG45="","",TODAY()-AG45)</f>
        <v/>
      </c>
      <c r="AI45" s="82">
        <f>IF(B45="","",MIN(100,IF(J45&gt;=300000,20,IF(J45&gt;=200000,10,5))+IF(OR(C45="Referral",C45="Passaparola"),20,IF(OR(C45="Sito web",C45="LinkedIn",C45="Email marketing"),15,10))+IF(L45&gt;=8,25,IF(L45&gt;=6,18,IF(L45&gt;=4,12,5)))+IF(AND(V45&lt;&gt;"",V45&lt;&gt;"Non risponde",V45&lt;&gt;"Non interessato"),10,0)+IF(X45="Eseguita",10,0)+IF(Z45&gt;0,15,0)))</f>
        <v/>
      </c>
      <c r="AJ45" s="82">
        <f>IF(AI45="","",IF(AI45&gt;=80,"Hot",IF(AI45&gt;=60,"Alta",IF(AI45&gt;=40,"Media","Bassa"))))</f>
        <v/>
      </c>
      <c r="AK45" s="11">
        <f>IF(B45="","",IF(U45="",TODAY()-B45,U45-B45))</f>
        <v/>
      </c>
      <c r="AL45" s="82">
        <f>IF(B45="","",IF(M45="Vinta","Chiusa - vinta",IF(M45="Persa","Chiusa - persa",IF(AND(U45="",TODAY()-B45&gt;1),"Contattare subito",IF(AND(M45="In corso",AH45&gt;7),"Lead in stallo",IF(AND(AN45&lt;&gt;"",AN45&lt;TODAY(),M45="In corso"),"Follow-up scaduto",IF(AND(K45="Offerta",Y45="",W45&lt;&gt;"",TODAY()-W45&gt;3),"Verificare offerta","OK"))))))</f>
        <v/>
      </c>
      <c r="AM45" s="38" t="n"/>
      <c r="AN45" s="39" t="n"/>
      <c r="AO45" s="11">
        <f>IF(AND(AN45&lt;&gt;"",AN45&lt;TODAY(),M45="In corso"),1,0)</f>
        <v/>
      </c>
      <c r="AP45" s="83">
        <f>IF(B45="","",IF(OR(M45="Vinta",M45="Persa"),0,IF(AL45="Contattare subito",50,0)+IF(AL45="Follow-up scaduto",40,0)+IF(AL45="Lead in stallo",35,0)+IF(AJ45="Hot",30,IF(AJ45="Alta",20,IF(AJ45="Media",10,0)))+IF(AO45=1,10,0)+L45/10+ROW()/100000))</f>
        <v/>
      </c>
    </row>
    <row r="46">
      <c r="A46" s="7">
        <f>IF(B46="","",ROW()-1)</f>
        <v/>
      </c>
      <c r="B46" s="31" t="n"/>
      <c r="C46" s="14" t="n"/>
      <c r="D46" s="14" t="n"/>
      <c r="E46" s="14" t="n"/>
      <c r="F46" s="14" t="n"/>
      <c r="G46" s="14" t="n"/>
      <c r="H46" s="14" t="n"/>
      <c r="I46" s="14" t="n"/>
      <c r="J46" s="15" t="n"/>
      <c r="K46" s="14" t="n"/>
      <c r="L46" s="11">
        <f>IF(K46="","",IF(K46="Nuovo",1,IF(K46="Tentativo contatto",1,IF(K46="Contattato",2,IF(K46="Qualificato",4,IF(K46="Visita fissata",5,IF(K46="Visita effettuata",6,IF(K46="Trattativa",7,IF(K46="Offerta",8,IF(K46="Prenotazione",9,IF(K46="Venduto",10,""))))))))))))</f>
        <v/>
      </c>
      <c r="M46" s="16" t="n"/>
      <c r="N46" s="11">
        <f>IF(L46&gt;=4,1,0)</f>
        <v/>
      </c>
      <c r="O46" s="11">
        <f>IF(L46&gt;=6,1,0)</f>
        <v/>
      </c>
      <c r="P46" s="11">
        <f>IF(L46&gt;=7,1,0)</f>
        <v/>
      </c>
      <c r="Q46" s="11">
        <f>IF(L46&gt;=8,1,0)</f>
        <v/>
      </c>
      <c r="R46" s="11">
        <f>IF(L46&gt;=9,1,0)</f>
        <v/>
      </c>
      <c r="S46" s="11">
        <f>IF(OR(L46=10,M46="Vinta"),1,0)</f>
        <v/>
      </c>
      <c r="T46" s="11">
        <f>IF(M46="Persa",1,0)</f>
        <v/>
      </c>
      <c r="U46" s="31" t="n"/>
      <c r="V46" s="14" t="n"/>
      <c r="W46" s="31" t="n"/>
      <c r="X46" s="14" t="n"/>
      <c r="Y46" s="15" t="n"/>
      <c r="Z46" s="15" t="n"/>
      <c r="AA46" s="15" t="n"/>
      <c r="AB46" s="31" t="n"/>
      <c r="AC46" s="7">
        <f>IF(B46="","",IF(AB46="",TODAY()-B46,AB46-B46))</f>
        <v/>
      </c>
      <c r="AD46" s="14" t="n"/>
      <c r="AE46" s="14" t="n"/>
      <c r="AF46" s="14" t="n"/>
      <c r="AG46" s="37">
        <f>IF(B46="","",MAX(B46,IF(U46="",0,U46),IF(W46="",0,W46),IF(AB46="",0,AB46),IF(AN46="",0,AN46)))</f>
        <v/>
      </c>
      <c r="AH46" s="11">
        <f>IF(AG46="","",TODAY()-AG46)</f>
        <v/>
      </c>
      <c r="AI46" s="80">
        <f>IF(B46="","",MIN(100,IF(J46&gt;=300000,20,IF(J46&gt;=200000,10,5))+IF(OR(C46="Referral",C46="Passaparola"),20,IF(OR(C46="Sito web",C46="LinkedIn",C46="Email marketing"),15,10))+IF(L46&gt;=8,25,IF(L46&gt;=6,18,IF(L46&gt;=4,12,5)))+IF(AND(V46&lt;&gt;"",V46&lt;&gt;"Non risponde",V46&lt;&gt;"Non interessato"),10,0)+IF(X46="Eseguita",10,0)+IF(Z46&gt;0,15,0)))</f>
        <v/>
      </c>
      <c r="AJ46" s="80">
        <f>IF(AI46="","",IF(AI46&gt;=80,"Hot",IF(AI46&gt;=60,"Alta",IF(AI46&gt;=40,"Media","Bassa"))))</f>
        <v/>
      </c>
      <c r="AK46" s="11">
        <f>IF(B46="","",IF(U46="",TODAY()-B46,U46-B46))</f>
        <v/>
      </c>
      <c r="AL46" s="80">
        <f>IF(B46="","",IF(M46="Vinta","Chiusa - vinta",IF(M46="Persa","Chiusa - persa",IF(AND(U46="",TODAY()-B46&gt;1),"Contattare subito",IF(AND(M46="In corso",AH46&gt;7),"Lead in stallo",IF(AND(AN46&lt;&gt;"",AN46&lt;TODAY(),M46="In corso"),"Follow-up scaduto",IF(AND(K46="Offerta",Y46="",W46&lt;&gt;"",TODAY()-W46&gt;3),"Verificare offerta","OK"))))))</f>
        <v/>
      </c>
      <c r="AM46" s="38" t="n"/>
      <c r="AN46" s="39" t="n"/>
      <c r="AO46" s="11">
        <f>IF(AND(AN46&lt;&gt;"",AN46&lt;TODAY(),M46="In corso"),1,0)</f>
        <v/>
      </c>
      <c r="AP46" s="81">
        <f>IF(B46="","",IF(OR(M46="Vinta",M46="Persa"),0,IF(AL46="Contattare subito",50,0)+IF(AL46="Follow-up scaduto",40,0)+IF(AL46="Lead in stallo",35,0)+IF(AJ46="Hot",30,IF(AJ46="Alta",20,IF(AJ46="Media",10,0)))+IF(AO46=1,10,0)+L46/10+ROW()/100000))</f>
        <v/>
      </c>
    </row>
    <row r="47">
      <c r="A47" s="7">
        <f>IF(B47="","",ROW()-1)</f>
        <v/>
      </c>
      <c r="B47" s="31" t="n"/>
      <c r="C47" s="14" t="n"/>
      <c r="D47" s="14" t="n"/>
      <c r="E47" s="14" t="n"/>
      <c r="F47" s="14" t="n"/>
      <c r="G47" s="14" t="n"/>
      <c r="H47" s="14" t="n"/>
      <c r="I47" s="14" t="n"/>
      <c r="J47" s="15" t="n"/>
      <c r="K47" s="14" t="n"/>
      <c r="L47" s="11">
        <f>IF(K47="","",IF(K47="Nuovo",1,IF(K47="Tentativo contatto",1,IF(K47="Contattato",2,IF(K47="Qualificato",4,IF(K47="Visita fissata",5,IF(K47="Visita effettuata",6,IF(K47="Trattativa",7,IF(K47="Offerta",8,IF(K47="Prenotazione",9,IF(K47="Venduto",10,""))))))))))))</f>
        <v/>
      </c>
      <c r="M47" s="16" t="n"/>
      <c r="N47" s="11">
        <f>IF(L47&gt;=4,1,0)</f>
        <v/>
      </c>
      <c r="O47" s="11">
        <f>IF(L47&gt;=6,1,0)</f>
        <v/>
      </c>
      <c r="P47" s="11">
        <f>IF(L47&gt;=7,1,0)</f>
        <v/>
      </c>
      <c r="Q47" s="11">
        <f>IF(L47&gt;=8,1,0)</f>
        <v/>
      </c>
      <c r="R47" s="11">
        <f>IF(L47&gt;=9,1,0)</f>
        <v/>
      </c>
      <c r="S47" s="11">
        <f>IF(OR(L47=10,M47="Vinta"),1,0)</f>
        <v/>
      </c>
      <c r="T47" s="11">
        <f>IF(M47="Persa",1,0)</f>
        <v/>
      </c>
      <c r="U47" s="31" t="n"/>
      <c r="V47" s="14" t="n"/>
      <c r="W47" s="31" t="n"/>
      <c r="X47" s="14" t="n"/>
      <c r="Y47" s="15" t="n"/>
      <c r="Z47" s="15" t="n"/>
      <c r="AA47" s="15" t="n"/>
      <c r="AB47" s="31" t="n"/>
      <c r="AC47" s="7">
        <f>IF(B47="","",IF(AB47="",TODAY()-B47,AB47-B47))</f>
        <v/>
      </c>
      <c r="AD47" s="14" t="n"/>
      <c r="AE47" s="14" t="n"/>
      <c r="AF47" s="14" t="n"/>
      <c r="AG47" s="37">
        <f>IF(B47="","",MAX(B47,IF(U47="",0,U47),IF(W47="",0,W47),IF(AB47="",0,AB47),IF(AN47="",0,AN47)))</f>
        <v/>
      </c>
      <c r="AH47" s="11">
        <f>IF(AG47="","",TODAY()-AG47)</f>
        <v/>
      </c>
      <c r="AI47" s="82">
        <f>IF(B47="","",MIN(100,IF(J47&gt;=300000,20,IF(J47&gt;=200000,10,5))+IF(OR(C47="Referral",C47="Passaparola"),20,IF(OR(C47="Sito web",C47="LinkedIn",C47="Email marketing"),15,10))+IF(L47&gt;=8,25,IF(L47&gt;=6,18,IF(L47&gt;=4,12,5)))+IF(AND(V47&lt;&gt;"",V47&lt;&gt;"Non risponde",V47&lt;&gt;"Non interessato"),10,0)+IF(X47="Eseguita",10,0)+IF(Z47&gt;0,15,0)))</f>
        <v/>
      </c>
      <c r="AJ47" s="82">
        <f>IF(AI47="","",IF(AI47&gt;=80,"Hot",IF(AI47&gt;=60,"Alta",IF(AI47&gt;=40,"Media","Bassa"))))</f>
        <v/>
      </c>
      <c r="AK47" s="11">
        <f>IF(B47="","",IF(U47="",TODAY()-B47,U47-B47))</f>
        <v/>
      </c>
      <c r="AL47" s="82">
        <f>IF(B47="","",IF(M47="Vinta","Chiusa - vinta",IF(M47="Persa","Chiusa - persa",IF(AND(U47="",TODAY()-B47&gt;1),"Contattare subito",IF(AND(M47="In corso",AH47&gt;7),"Lead in stallo",IF(AND(AN47&lt;&gt;"",AN47&lt;TODAY(),M47="In corso"),"Follow-up scaduto",IF(AND(K47="Offerta",Y47="",W47&lt;&gt;"",TODAY()-W47&gt;3),"Verificare offerta","OK"))))))</f>
        <v/>
      </c>
      <c r="AM47" s="38" t="n"/>
      <c r="AN47" s="39" t="n"/>
      <c r="AO47" s="11">
        <f>IF(AND(AN47&lt;&gt;"",AN47&lt;TODAY(),M47="In corso"),1,0)</f>
        <v/>
      </c>
      <c r="AP47" s="83">
        <f>IF(B47="","",IF(OR(M47="Vinta",M47="Persa"),0,IF(AL47="Contattare subito",50,0)+IF(AL47="Follow-up scaduto",40,0)+IF(AL47="Lead in stallo",35,0)+IF(AJ47="Hot",30,IF(AJ47="Alta",20,IF(AJ47="Media",10,0)))+IF(AO47=1,10,0)+L47/10+ROW()/100000))</f>
        <v/>
      </c>
    </row>
    <row r="48">
      <c r="A48" s="7">
        <f>IF(B48="","",ROW()-1)</f>
        <v/>
      </c>
      <c r="B48" s="31" t="n"/>
      <c r="C48" s="14" t="n"/>
      <c r="D48" s="14" t="n"/>
      <c r="E48" s="14" t="n"/>
      <c r="F48" s="14" t="n"/>
      <c r="G48" s="14" t="n"/>
      <c r="H48" s="14" t="n"/>
      <c r="I48" s="14" t="n"/>
      <c r="J48" s="15" t="n"/>
      <c r="K48" s="14" t="n"/>
      <c r="L48" s="11">
        <f>IF(K48="","",IF(K48="Nuovo",1,IF(K48="Tentativo contatto",1,IF(K48="Contattato",2,IF(K48="Qualificato",4,IF(K48="Visita fissata",5,IF(K48="Visita effettuata",6,IF(K48="Trattativa",7,IF(K48="Offerta",8,IF(K48="Prenotazione",9,IF(K48="Venduto",10,""))))))))))))</f>
        <v/>
      </c>
      <c r="M48" s="16" t="n"/>
      <c r="N48" s="11">
        <f>IF(L48&gt;=4,1,0)</f>
        <v/>
      </c>
      <c r="O48" s="11">
        <f>IF(L48&gt;=6,1,0)</f>
        <v/>
      </c>
      <c r="P48" s="11">
        <f>IF(L48&gt;=7,1,0)</f>
        <v/>
      </c>
      <c r="Q48" s="11">
        <f>IF(L48&gt;=8,1,0)</f>
        <v/>
      </c>
      <c r="R48" s="11">
        <f>IF(L48&gt;=9,1,0)</f>
        <v/>
      </c>
      <c r="S48" s="11">
        <f>IF(OR(L48=10,M48="Vinta"),1,0)</f>
        <v/>
      </c>
      <c r="T48" s="11">
        <f>IF(M48="Persa",1,0)</f>
        <v/>
      </c>
      <c r="U48" s="31" t="n"/>
      <c r="V48" s="14" t="n"/>
      <c r="W48" s="31" t="n"/>
      <c r="X48" s="14" t="n"/>
      <c r="Y48" s="15" t="n"/>
      <c r="Z48" s="15" t="n"/>
      <c r="AA48" s="15" t="n"/>
      <c r="AB48" s="31" t="n"/>
      <c r="AC48" s="7">
        <f>IF(B48="","",IF(AB48="",TODAY()-B48,AB48-B48))</f>
        <v/>
      </c>
      <c r="AD48" s="14" t="n"/>
      <c r="AE48" s="14" t="n"/>
      <c r="AF48" s="14" t="n"/>
      <c r="AG48" s="37">
        <f>IF(B48="","",MAX(B48,IF(U48="",0,U48),IF(W48="",0,W48),IF(AB48="",0,AB48),IF(AN48="",0,AN48)))</f>
        <v/>
      </c>
      <c r="AH48" s="11">
        <f>IF(AG48="","",TODAY()-AG48)</f>
        <v/>
      </c>
      <c r="AI48" s="80">
        <f>IF(B48="","",MIN(100,IF(J48&gt;=300000,20,IF(J48&gt;=200000,10,5))+IF(OR(C48="Referral",C48="Passaparola"),20,IF(OR(C48="Sito web",C48="LinkedIn",C48="Email marketing"),15,10))+IF(L48&gt;=8,25,IF(L48&gt;=6,18,IF(L48&gt;=4,12,5)))+IF(AND(V48&lt;&gt;"",V48&lt;&gt;"Non risponde",V48&lt;&gt;"Non interessato"),10,0)+IF(X48="Eseguita",10,0)+IF(Z48&gt;0,15,0)))</f>
        <v/>
      </c>
      <c r="AJ48" s="80">
        <f>IF(AI48="","",IF(AI48&gt;=80,"Hot",IF(AI48&gt;=60,"Alta",IF(AI48&gt;=40,"Media","Bassa"))))</f>
        <v/>
      </c>
      <c r="AK48" s="11">
        <f>IF(B48="","",IF(U48="",TODAY()-B48,U48-B48))</f>
        <v/>
      </c>
      <c r="AL48" s="80">
        <f>IF(B48="","",IF(M48="Vinta","Chiusa - vinta",IF(M48="Persa","Chiusa - persa",IF(AND(U48="",TODAY()-B48&gt;1),"Contattare subito",IF(AND(M48="In corso",AH48&gt;7),"Lead in stallo",IF(AND(AN48&lt;&gt;"",AN48&lt;TODAY(),M48="In corso"),"Follow-up scaduto",IF(AND(K48="Offerta",Y48="",W48&lt;&gt;"",TODAY()-W48&gt;3),"Verificare offerta","OK"))))))</f>
        <v/>
      </c>
      <c r="AM48" s="38" t="n"/>
      <c r="AN48" s="39" t="n"/>
      <c r="AO48" s="11">
        <f>IF(AND(AN48&lt;&gt;"",AN48&lt;TODAY(),M48="In corso"),1,0)</f>
        <v/>
      </c>
      <c r="AP48" s="81">
        <f>IF(B48="","",IF(OR(M48="Vinta",M48="Persa"),0,IF(AL48="Contattare subito",50,0)+IF(AL48="Follow-up scaduto",40,0)+IF(AL48="Lead in stallo",35,0)+IF(AJ48="Hot",30,IF(AJ48="Alta",20,IF(AJ48="Media",10,0)))+IF(AO48=1,10,0)+L48/10+ROW()/100000))</f>
        <v/>
      </c>
    </row>
    <row r="49">
      <c r="A49" s="7">
        <f>IF(B49="","",ROW()-1)</f>
        <v/>
      </c>
      <c r="B49" s="31" t="n"/>
      <c r="C49" s="14" t="n"/>
      <c r="D49" s="14" t="n"/>
      <c r="E49" s="14" t="n"/>
      <c r="F49" s="14" t="n"/>
      <c r="G49" s="14" t="n"/>
      <c r="H49" s="14" t="n"/>
      <c r="I49" s="14" t="n"/>
      <c r="J49" s="15" t="n"/>
      <c r="K49" s="14" t="n"/>
      <c r="L49" s="11">
        <f>IF(K49="","",IF(K49="Nuovo",1,IF(K49="Tentativo contatto",1,IF(K49="Contattato",2,IF(K49="Qualificato",4,IF(K49="Visita fissata",5,IF(K49="Visita effettuata",6,IF(K49="Trattativa",7,IF(K49="Offerta",8,IF(K49="Prenotazione",9,IF(K49="Venduto",10,""))))))))))))</f>
        <v/>
      </c>
      <c r="M49" s="16" t="n"/>
      <c r="N49" s="11">
        <f>IF(L49&gt;=4,1,0)</f>
        <v/>
      </c>
      <c r="O49" s="11">
        <f>IF(L49&gt;=6,1,0)</f>
        <v/>
      </c>
      <c r="P49" s="11">
        <f>IF(L49&gt;=7,1,0)</f>
        <v/>
      </c>
      <c r="Q49" s="11">
        <f>IF(L49&gt;=8,1,0)</f>
        <v/>
      </c>
      <c r="R49" s="11">
        <f>IF(L49&gt;=9,1,0)</f>
        <v/>
      </c>
      <c r="S49" s="11">
        <f>IF(OR(L49=10,M49="Vinta"),1,0)</f>
        <v/>
      </c>
      <c r="T49" s="11">
        <f>IF(M49="Persa",1,0)</f>
        <v/>
      </c>
      <c r="U49" s="31" t="n"/>
      <c r="V49" s="14" t="n"/>
      <c r="W49" s="31" t="n"/>
      <c r="X49" s="14" t="n"/>
      <c r="Y49" s="15" t="n"/>
      <c r="Z49" s="15" t="n"/>
      <c r="AA49" s="15" t="n"/>
      <c r="AB49" s="31" t="n"/>
      <c r="AC49" s="7">
        <f>IF(B49="","",IF(AB49="",TODAY()-B49,AB49-B49))</f>
        <v/>
      </c>
      <c r="AD49" s="14" t="n"/>
      <c r="AE49" s="14" t="n"/>
      <c r="AF49" s="14" t="n"/>
      <c r="AG49" s="37">
        <f>IF(B49="","",MAX(B49,IF(U49="",0,U49),IF(W49="",0,W49),IF(AB49="",0,AB49),IF(AN49="",0,AN49)))</f>
        <v/>
      </c>
      <c r="AH49" s="11">
        <f>IF(AG49="","",TODAY()-AG49)</f>
        <v/>
      </c>
      <c r="AI49" s="82">
        <f>IF(B49="","",MIN(100,IF(J49&gt;=300000,20,IF(J49&gt;=200000,10,5))+IF(OR(C49="Referral",C49="Passaparola"),20,IF(OR(C49="Sito web",C49="LinkedIn",C49="Email marketing"),15,10))+IF(L49&gt;=8,25,IF(L49&gt;=6,18,IF(L49&gt;=4,12,5)))+IF(AND(V49&lt;&gt;"",V49&lt;&gt;"Non risponde",V49&lt;&gt;"Non interessato"),10,0)+IF(X49="Eseguita",10,0)+IF(Z49&gt;0,15,0)))</f>
        <v/>
      </c>
      <c r="AJ49" s="82">
        <f>IF(AI49="","",IF(AI49&gt;=80,"Hot",IF(AI49&gt;=60,"Alta",IF(AI49&gt;=40,"Media","Bassa"))))</f>
        <v/>
      </c>
      <c r="AK49" s="11">
        <f>IF(B49="","",IF(U49="",TODAY()-B49,U49-B49))</f>
        <v/>
      </c>
      <c r="AL49" s="82">
        <f>IF(B49="","",IF(M49="Vinta","Chiusa - vinta",IF(M49="Persa","Chiusa - persa",IF(AND(U49="",TODAY()-B49&gt;1),"Contattare subito",IF(AND(M49="In corso",AH49&gt;7),"Lead in stallo",IF(AND(AN49&lt;&gt;"",AN49&lt;TODAY(),M49="In corso"),"Follow-up scaduto",IF(AND(K49="Offerta",Y49="",W49&lt;&gt;"",TODAY()-W49&gt;3),"Verificare offerta","OK"))))))</f>
        <v/>
      </c>
      <c r="AM49" s="38" t="n"/>
      <c r="AN49" s="39" t="n"/>
      <c r="AO49" s="11">
        <f>IF(AND(AN49&lt;&gt;"",AN49&lt;TODAY(),M49="In corso"),1,0)</f>
        <v/>
      </c>
      <c r="AP49" s="83">
        <f>IF(B49="","",IF(OR(M49="Vinta",M49="Persa"),0,IF(AL49="Contattare subito",50,0)+IF(AL49="Follow-up scaduto",40,0)+IF(AL49="Lead in stallo",35,0)+IF(AJ49="Hot",30,IF(AJ49="Alta",20,IF(AJ49="Media",10,0)))+IF(AO49=1,10,0)+L49/10+ROW()/100000))</f>
        <v/>
      </c>
    </row>
    <row r="50">
      <c r="A50" s="7">
        <f>IF(B50="","",ROW()-1)</f>
        <v/>
      </c>
      <c r="B50" s="31" t="n"/>
      <c r="C50" s="14" t="n"/>
      <c r="D50" s="14" t="n"/>
      <c r="E50" s="14" t="n"/>
      <c r="F50" s="14" t="n"/>
      <c r="G50" s="14" t="n"/>
      <c r="H50" s="14" t="n"/>
      <c r="I50" s="14" t="n"/>
      <c r="J50" s="15" t="n"/>
      <c r="K50" s="14" t="n"/>
      <c r="L50" s="11">
        <f>IF(K50="","",IF(K50="Nuovo",1,IF(K50="Tentativo contatto",1,IF(K50="Contattato",2,IF(K50="Qualificato",4,IF(K50="Visita fissata",5,IF(K50="Visita effettuata",6,IF(K50="Trattativa",7,IF(K50="Offerta",8,IF(K50="Prenotazione",9,IF(K50="Venduto",10,""))))))))))))</f>
        <v/>
      </c>
      <c r="M50" s="16" t="n"/>
      <c r="N50" s="11">
        <f>IF(L50&gt;=4,1,0)</f>
        <v/>
      </c>
      <c r="O50" s="11">
        <f>IF(L50&gt;=6,1,0)</f>
        <v/>
      </c>
      <c r="P50" s="11">
        <f>IF(L50&gt;=7,1,0)</f>
        <v/>
      </c>
      <c r="Q50" s="11">
        <f>IF(L50&gt;=8,1,0)</f>
        <v/>
      </c>
      <c r="R50" s="11">
        <f>IF(L50&gt;=9,1,0)</f>
        <v/>
      </c>
      <c r="S50" s="11">
        <f>IF(OR(L50=10,M50="Vinta"),1,0)</f>
        <v/>
      </c>
      <c r="T50" s="11">
        <f>IF(M50="Persa",1,0)</f>
        <v/>
      </c>
      <c r="U50" s="31" t="n"/>
      <c r="V50" s="14" t="n"/>
      <c r="W50" s="31" t="n"/>
      <c r="X50" s="14" t="n"/>
      <c r="Y50" s="15" t="n"/>
      <c r="Z50" s="15" t="n"/>
      <c r="AA50" s="15" t="n"/>
      <c r="AB50" s="31" t="n"/>
      <c r="AC50" s="7">
        <f>IF(B50="","",IF(AB50="",TODAY()-B50,AB50-B50))</f>
        <v/>
      </c>
      <c r="AD50" s="14" t="n"/>
      <c r="AE50" s="14" t="n"/>
      <c r="AF50" s="14" t="n"/>
      <c r="AG50" s="37">
        <f>IF(B50="","",MAX(B50,IF(U50="",0,U50),IF(W50="",0,W50),IF(AB50="",0,AB50),IF(AN50="",0,AN50)))</f>
        <v/>
      </c>
      <c r="AH50" s="11">
        <f>IF(AG50="","",TODAY()-AG50)</f>
        <v/>
      </c>
      <c r="AI50" s="80">
        <f>IF(B50="","",MIN(100,IF(J50&gt;=300000,20,IF(J50&gt;=200000,10,5))+IF(OR(C50="Referral",C50="Passaparola"),20,IF(OR(C50="Sito web",C50="LinkedIn",C50="Email marketing"),15,10))+IF(L50&gt;=8,25,IF(L50&gt;=6,18,IF(L50&gt;=4,12,5)))+IF(AND(V50&lt;&gt;"",V50&lt;&gt;"Non risponde",V50&lt;&gt;"Non interessato"),10,0)+IF(X50="Eseguita",10,0)+IF(Z50&gt;0,15,0)))</f>
        <v/>
      </c>
      <c r="AJ50" s="80">
        <f>IF(AI50="","",IF(AI50&gt;=80,"Hot",IF(AI50&gt;=60,"Alta",IF(AI50&gt;=40,"Media","Bassa"))))</f>
        <v/>
      </c>
      <c r="AK50" s="11">
        <f>IF(B50="","",IF(U50="",TODAY()-B50,U50-B50))</f>
        <v/>
      </c>
      <c r="AL50" s="80">
        <f>IF(B50="","",IF(M50="Vinta","Chiusa - vinta",IF(M50="Persa","Chiusa - persa",IF(AND(U50="",TODAY()-B50&gt;1),"Contattare subito",IF(AND(M50="In corso",AH50&gt;7),"Lead in stallo",IF(AND(AN50&lt;&gt;"",AN50&lt;TODAY(),M50="In corso"),"Follow-up scaduto",IF(AND(K50="Offerta",Y50="",W50&lt;&gt;"",TODAY()-W50&gt;3),"Verificare offerta","OK"))))))</f>
        <v/>
      </c>
      <c r="AM50" s="38" t="n"/>
      <c r="AN50" s="39" t="n"/>
      <c r="AO50" s="11">
        <f>IF(AND(AN50&lt;&gt;"",AN50&lt;TODAY(),M50="In corso"),1,0)</f>
        <v/>
      </c>
      <c r="AP50" s="81">
        <f>IF(B50="","",IF(OR(M50="Vinta",M50="Persa"),0,IF(AL50="Contattare subito",50,0)+IF(AL50="Follow-up scaduto",40,0)+IF(AL50="Lead in stallo",35,0)+IF(AJ50="Hot",30,IF(AJ50="Alta",20,IF(AJ50="Media",10,0)))+IF(AO50=1,10,0)+L50/10+ROW()/100000))</f>
        <v/>
      </c>
    </row>
    <row r="51">
      <c r="A51" s="7">
        <f>IF(B51="","",ROW()-1)</f>
        <v/>
      </c>
      <c r="B51" s="31" t="n"/>
      <c r="C51" s="14" t="n"/>
      <c r="D51" s="14" t="n"/>
      <c r="E51" s="14" t="n"/>
      <c r="F51" s="14" t="n"/>
      <c r="G51" s="14" t="n"/>
      <c r="H51" s="14" t="n"/>
      <c r="I51" s="14" t="n"/>
      <c r="J51" s="15" t="n"/>
      <c r="K51" s="14" t="n"/>
      <c r="L51" s="11">
        <f>IF(K51="","",IF(K51="Nuovo",1,IF(K51="Tentativo contatto",1,IF(K51="Contattato",2,IF(K51="Qualificato",4,IF(K51="Visita fissata",5,IF(K51="Visita effettuata",6,IF(K51="Trattativa",7,IF(K51="Offerta",8,IF(K51="Prenotazione",9,IF(K51="Venduto",10,""))))))))))))</f>
        <v/>
      </c>
      <c r="M51" s="16" t="n"/>
      <c r="N51" s="11">
        <f>IF(L51&gt;=4,1,0)</f>
        <v/>
      </c>
      <c r="O51" s="11">
        <f>IF(L51&gt;=6,1,0)</f>
        <v/>
      </c>
      <c r="P51" s="11">
        <f>IF(L51&gt;=7,1,0)</f>
        <v/>
      </c>
      <c r="Q51" s="11">
        <f>IF(L51&gt;=8,1,0)</f>
        <v/>
      </c>
      <c r="R51" s="11">
        <f>IF(L51&gt;=9,1,0)</f>
        <v/>
      </c>
      <c r="S51" s="11">
        <f>IF(OR(L51=10,M51="Vinta"),1,0)</f>
        <v/>
      </c>
      <c r="T51" s="11">
        <f>IF(M51="Persa",1,0)</f>
        <v/>
      </c>
      <c r="U51" s="31" t="n"/>
      <c r="V51" s="14" t="n"/>
      <c r="W51" s="31" t="n"/>
      <c r="X51" s="14" t="n"/>
      <c r="Y51" s="15" t="n"/>
      <c r="Z51" s="15" t="n"/>
      <c r="AA51" s="15" t="n"/>
      <c r="AB51" s="31" t="n"/>
      <c r="AC51" s="7">
        <f>IF(B51="","",IF(AB51="",TODAY()-B51,AB51-B51))</f>
        <v/>
      </c>
      <c r="AD51" s="14" t="n"/>
      <c r="AE51" s="14" t="n"/>
      <c r="AF51" s="14" t="n"/>
      <c r="AG51" s="37">
        <f>IF(B51="","",MAX(B51,IF(U51="",0,U51),IF(W51="",0,W51),IF(AB51="",0,AB51),IF(AN51="",0,AN51)))</f>
        <v/>
      </c>
      <c r="AH51" s="11">
        <f>IF(AG51="","",TODAY()-AG51)</f>
        <v/>
      </c>
      <c r="AI51" s="82">
        <f>IF(B51="","",MIN(100,IF(J51&gt;=300000,20,IF(J51&gt;=200000,10,5))+IF(OR(C51="Referral",C51="Passaparola"),20,IF(OR(C51="Sito web",C51="LinkedIn",C51="Email marketing"),15,10))+IF(L51&gt;=8,25,IF(L51&gt;=6,18,IF(L51&gt;=4,12,5)))+IF(AND(V51&lt;&gt;"",V51&lt;&gt;"Non risponde",V51&lt;&gt;"Non interessato"),10,0)+IF(X51="Eseguita",10,0)+IF(Z51&gt;0,15,0)))</f>
        <v/>
      </c>
      <c r="AJ51" s="82">
        <f>IF(AI51="","",IF(AI51&gt;=80,"Hot",IF(AI51&gt;=60,"Alta",IF(AI51&gt;=40,"Media","Bassa"))))</f>
        <v/>
      </c>
      <c r="AK51" s="11">
        <f>IF(B51="","",IF(U51="",TODAY()-B51,U51-B51))</f>
        <v/>
      </c>
      <c r="AL51" s="82">
        <f>IF(B51="","",IF(M51="Vinta","Chiusa - vinta",IF(M51="Persa","Chiusa - persa",IF(AND(U51="",TODAY()-B51&gt;1),"Contattare subito",IF(AND(M51="In corso",AH51&gt;7),"Lead in stallo",IF(AND(AN51&lt;&gt;"",AN51&lt;TODAY(),M51="In corso"),"Follow-up scaduto",IF(AND(K51="Offerta",Y51="",W51&lt;&gt;"",TODAY()-W51&gt;3),"Verificare offerta","OK"))))))</f>
        <v/>
      </c>
      <c r="AM51" s="38" t="n"/>
      <c r="AN51" s="39" t="n"/>
      <c r="AO51" s="11">
        <f>IF(AND(AN51&lt;&gt;"",AN51&lt;TODAY(),M51="In corso"),1,0)</f>
        <v/>
      </c>
      <c r="AP51" s="83">
        <f>IF(B51="","",IF(OR(M51="Vinta",M51="Persa"),0,IF(AL51="Contattare subito",50,0)+IF(AL51="Follow-up scaduto",40,0)+IF(AL51="Lead in stallo",35,0)+IF(AJ51="Hot",30,IF(AJ51="Alta",20,IF(AJ51="Media",10,0)))+IF(AO51=1,10,0)+L51/10+ROW()/100000))</f>
        <v/>
      </c>
    </row>
    <row r="52">
      <c r="A52" s="7">
        <f>IF(B52="","",ROW()-1)</f>
        <v/>
      </c>
      <c r="B52" s="31" t="n"/>
      <c r="C52" s="14" t="n"/>
      <c r="D52" s="14" t="n"/>
      <c r="E52" s="14" t="n"/>
      <c r="F52" s="14" t="n"/>
      <c r="G52" s="14" t="n"/>
      <c r="H52" s="14" t="n"/>
      <c r="I52" s="14" t="n"/>
      <c r="J52" s="15" t="n"/>
      <c r="K52" s="14" t="n"/>
      <c r="L52" s="11">
        <f>IF(K52="","",IF(K52="Nuovo",1,IF(K52="Tentativo contatto",1,IF(K52="Contattato",2,IF(K52="Qualificato",4,IF(K52="Visita fissata",5,IF(K52="Visita effettuata",6,IF(K52="Trattativa",7,IF(K52="Offerta",8,IF(K52="Prenotazione",9,IF(K52="Venduto",10,""))))))))))))</f>
        <v/>
      </c>
      <c r="M52" s="16" t="n"/>
      <c r="N52" s="11">
        <f>IF(L52&gt;=4,1,0)</f>
        <v/>
      </c>
      <c r="O52" s="11">
        <f>IF(L52&gt;=6,1,0)</f>
        <v/>
      </c>
      <c r="P52" s="11">
        <f>IF(L52&gt;=7,1,0)</f>
        <v/>
      </c>
      <c r="Q52" s="11">
        <f>IF(L52&gt;=8,1,0)</f>
        <v/>
      </c>
      <c r="R52" s="11">
        <f>IF(L52&gt;=9,1,0)</f>
        <v/>
      </c>
      <c r="S52" s="11">
        <f>IF(OR(L52=10,M52="Vinta"),1,0)</f>
        <v/>
      </c>
      <c r="T52" s="11">
        <f>IF(M52="Persa",1,0)</f>
        <v/>
      </c>
      <c r="U52" s="31" t="n"/>
      <c r="V52" s="14" t="n"/>
      <c r="W52" s="31" t="n"/>
      <c r="X52" s="14" t="n"/>
      <c r="Y52" s="15" t="n"/>
      <c r="Z52" s="15" t="n"/>
      <c r="AA52" s="15" t="n"/>
      <c r="AB52" s="31" t="n"/>
      <c r="AC52" s="7">
        <f>IF(B52="","",IF(AB52="",TODAY()-B52,AB52-B52))</f>
        <v/>
      </c>
      <c r="AD52" s="14" t="n"/>
      <c r="AE52" s="14" t="n"/>
      <c r="AF52" s="14" t="n"/>
      <c r="AG52" s="37">
        <f>IF(B52="","",MAX(B52,IF(U52="",0,U52),IF(W52="",0,W52),IF(AB52="",0,AB52),IF(AN52="",0,AN52)))</f>
        <v/>
      </c>
      <c r="AH52" s="11">
        <f>IF(AG52="","",TODAY()-AG52)</f>
        <v/>
      </c>
      <c r="AI52" s="80">
        <f>IF(B52="","",MIN(100,IF(J52&gt;=300000,20,IF(J52&gt;=200000,10,5))+IF(OR(C52="Referral",C52="Passaparola"),20,IF(OR(C52="Sito web",C52="LinkedIn",C52="Email marketing"),15,10))+IF(L52&gt;=8,25,IF(L52&gt;=6,18,IF(L52&gt;=4,12,5)))+IF(AND(V52&lt;&gt;"",V52&lt;&gt;"Non risponde",V52&lt;&gt;"Non interessato"),10,0)+IF(X52="Eseguita",10,0)+IF(Z52&gt;0,15,0)))</f>
        <v/>
      </c>
      <c r="AJ52" s="80">
        <f>IF(AI52="","",IF(AI52&gt;=80,"Hot",IF(AI52&gt;=60,"Alta",IF(AI52&gt;=40,"Media","Bassa"))))</f>
        <v/>
      </c>
      <c r="AK52" s="11">
        <f>IF(B52="","",IF(U52="",TODAY()-B52,U52-B52))</f>
        <v/>
      </c>
      <c r="AL52" s="80">
        <f>IF(B52="","",IF(M52="Vinta","Chiusa - vinta",IF(M52="Persa","Chiusa - persa",IF(AND(U52="",TODAY()-B52&gt;1),"Contattare subito",IF(AND(M52="In corso",AH52&gt;7),"Lead in stallo",IF(AND(AN52&lt;&gt;"",AN52&lt;TODAY(),M52="In corso"),"Follow-up scaduto",IF(AND(K52="Offerta",Y52="",W52&lt;&gt;"",TODAY()-W52&gt;3),"Verificare offerta","OK"))))))</f>
        <v/>
      </c>
      <c r="AM52" s="38" t="n"/>
      <c r="AN52" s="39" t="n"/>
      <c r="AO52" s="11">
        <f>IF(AND(AN52&lt;&gt;"",AN52&lt;TODAY(),M52="In corso"),1,0)</f>
        <v/>
      </c>
      <c r="AP52" s="81">
        <f>IF(B52="","",IF(OR(M52="Vinta",M52="Persa"),0,IF(AL52="Contattare subito",50,0)+IF(AL52="Follow-up scaduto",40,0)+IF(AL52="Lead in stallo",35,0)+IF(AJ52="Hot",30,IF(AJ52="Alta",20,IF(AJ52="Media",10,0)))+IF(AO52=1,10,0)+L52/10+ROW()/100000))</f>
        <v/>
      </c>
    </row>
    <row r="53">
      <c r="A53" s="7">
        <f>IF(B53="","",ROW()-1)</f>
        <v/>
      </c>
      <c r="B53" s="31" t="n"/>
      <c r="C53" s="14" t="n"/>
      <c r="D53" s="14" t="n"/>
      <c r="E53" s="14" t="n"/>
      <c r="F53" s="14" t="n"/>
      <c r="G53" s="14" t="n"/>
      <c r="H53" s="14" t="n"/>
      <c r="I53" s="14" t="n"/>
      <c r="J53" s="15" t="n"/>
      <c r="K53" s="14" t="n"/>
      <c r="L53" s="11">
        <f>IF(K53="","",IF(K53="Nuovo",1,IF(K53="Tentativo contatto",1,IF(K53="Contattato",2,IF(K53="Qualificato",4,IF(K53="Visita fissata",5,IF(K53="Visita effettuata",6,IF(K53="Trattativa",7,IF(K53="Offerta",8,IF(K53="Prenotazione",9,IF(K53="Venduto",10,""))))))))))))</f>
        <v/>
      </c>
      <c r="M53" s="16" t="n"/>
      <c r="N53" s="11">
        <f>IF(L53&gt;=4,1,0)</f>
        <v/>
      </c>
      <c r="O53" s="11">
        <f>IF(L53&gt;=6,1,0)</f>
        <v/>
      </c>
      <c r="P53" s="11">
        <f>IF(L53&gt;=7,1,0)</f>
        <v/>
      </c>
      <c r="Q53" s="11">
        <f>IF(L53&gt;=8,1,0)</f>
        <v/>
      </c>
      <c r="R53" s="11">
        <f>IF(L53&gt;=9,1,0)</f>
        <v/>
      </c>
      <c r="S53" s="11">
        <f>IF(OR(L53=10,M53="Vinta"),1,0)</f>
        <v/>
      </c>
      <c r="T53" s="11">
        <f>IF(M53="Persa",1,0)</f>
        <v/>
      </c>
      <c r="U53" s="31" t="n"/>
      <c r="V53" s="14" t="n"/>
      <c r="W53" s="31" t="n"/>
      <c r="X53" s="14" t="n"/>
      <c r="Y53" s="15" t="n"/>
      <c r="Z53" s="15" t="n"/>
      <c r="AA53" s="15" t="n"/>
      <c r="AB53" s="31" t="n"/>
      <c r="AC53" s="7">
        <f>IF(B53="","",IF(AB53="",TODAY()-B53,AB53-B53))</f>
        <v/>
      </c>
      <c r="AD53" s="14" t="n"/>
      <c r="AE53" s="14" t="n"/>
      <c r="AF53" s="14" t="n"/>
      <c r="AG53" s="37">
        <f>IF(B53="","",MAX(B53,IF(U53="",0,U53),IF(W53="",0,W53),IF(AB53="",0,AB53),IF(AN53="",0,AN53)))</f>
        <v/>
      </c>
      <c r="AH53" s="11">
        <f>IF(AG53="","",TODAY()-AG53)</f>
        <v/>
      </c>
      <c r="AI53" s="82">
        <f>IF(B53="","",MIN(100,IF(J53&gt;=300000,20,IF(J53&gt;=200000,10,5))+IF(OR(C53="Referral",C53="Passaparola"),20,IF(OR(C53="Sito web",C53="LinkedIn",C53="Email marketing"),15,10))+IF(L53&gt;=8,25,IF(L53&gt;=6,18,IF(L53&gt;=4,12,5)))+IF(AND(V53&lt;&gt;"",V53&lt;&gt;"Non risponde",V53&lt;&gt;"Non interessato"),10,0)+IF(X53="Eseguita",10,0)+IF(Z53&gt;0,15,0)))</f>
        <v/>
      </c>
      <c r="AJ53" s="82">
        <f>IF(AI53="","",IF(AI53&gt;=80,"Hot",IF(AI53&gt;=60,"Alta",IF(AI53&gt;=40,"Media","Bassa"))))</f>
        <v/>
      </c>
      <c r="AK53" s="11">
        <f>IF(B53="","",IF(U53="",TODAY()-B53,U53-B53))</f>
        <v/>
      </c>
      <c r="AL53" s="82">
        <f>IF(B53="","",IF(M53="Vinta","Chiusa - vinta",IF(M53="Persa","Chiusa - persa",IF(AND(U53="",TODAY()-B53&gt;1),"Contattare subito",IF(AND(M53="In corso",AH53&gt;7),"Lead in stallo",IF(AND(AN53&lt;&gt;"",AN53&lt;TODAY(),M53="In corso"),"Follow-up scaduto",IF(AND(K53="Offerta",Y53="",W53&lt;&gt;"",TODAY()-W53&gt;3),"Verificare offerta","OK"))))))</f>
        <v/>
      </c>
      <c r="AM53" s="38" t="n"/>
      <c r="AN53" s="39" t="n"/>
      <c r="AO53" s="11">
        <f>IF(AND(AN53&lt;&gt;"",AN53&lt;TODAY(),M53="In corso"),1,0)</f>
        <v/>
      </c>
      <c r="AP53" s="83">
        <f>IF(B53="","",IF(OR(M53="Vinta",M53="Persa"),0,IF(AL53="Contattare subito",50,0)+IF(AL53="Follow-up scaduto",40,0)+IF(AL53="Lead in stallo",35,0)+IF(AJ53="Hot",30,IF(AJ53="Alta",20,IF(AJ53="Media",10,0)))+IF(AO53=1,10,0)+L53/10+ROW()/100000))</f>
        <v/>
      </c>
    </row>
    <row r="54">
      <c r="A54" s="7">
        <f>IF(B54="","",ROW()-1)</f>
        <v/>
      </c>
      <c r="B54" s="31" t="n"/>
      <c r="C54" s="14" t="n"/>
      <c r="D54" s="14" t="n"/>
      <c r="E54" s="14" t="n"/>
      <c r="F54" s="14" t="n"/>
      <c r="G54" s="14" t="n"/>
      <c r="H54" s="14" t="n"/>
      <c r="I54" s="14" t="n"/>
      <c r="J54" s="15" t="n"/>
      <c r="K54" s="14" t="n"/>
      <c r="L54" s="11">
        <f>IF(K54="","",IF(K54="Nuovo",1,IF(K54="Tentativo contatto",1,IF(K54="Contattato",2,IF(K54="Qualificato",4,IF(K54="Visita fissata",5,IF(K54="Visita effettuata",6,IF(K54="Trattativa",7,IF(K54="Offerta",8,IF(K54="Prenotazione",9,IF(K54="Venduto",10,""))))))))))))</f>
        <v/>
      </c>
      <c r="M54" s="16" t="n"/>
      <c r="N54" s="11">
        <f>IF(L54&gt;=4,1,0)</f>
        <v/>
      </c>
      <c r="O54" s="11">
        <f>IF(L54&gt;=6,1,0)</f>
        <v/>
      </c>
      <c r="P54" s="11">
        <f>IF(L54&gt;=7,1,0)</f>
        <v/>
      </c>
      <c r="Q54" s="11">
        <f>IF(L54&gt;=8,1,0)</f>
        <v/>
      </c>
      <c r="R54" s="11">
        <f>IF(L54&gt;=9,1,0)</f>
        <v/>
      </c>
      <c r="S54" s="11">
        <f>IF(OR(L54=10,M54="Vinta"),1,0)</f>
        <v/>
      </c>
      <c r="T54" s="11">
        <f>IF(M54="Persa",1,0)</f>
        <v/>
      </c>
      <c r="U54" s="31" t="n"/>
      <c r="V54" s="14" t="n"/>
      <c r="W54" s="31" t="n"/>
      <c r="X54" s="14" t="n"/>
      <c r="Y54" s="15" t="n"/>
      <c r="Z54" s="15" t="n"/>
      <c r="AA54" s="15" t="n"/>
      <c r="AB54" s="31" t="n"/>
      <c r="AC54" s="7">
        <f>IF(B54="","",IF(AB54="",TODAY()-B54,AB54-B54))</f>
        <v/>
      </c>
      <c r="AD54" s="14" t="n"/>
      <c r="AE54" s="14" t="n"/>
      <c r="AF54" s="14" t="n"/>
      <c r="AG54" s="37">
        <f>IF(B54="","",MAX(B54,IF(U54="",0,U54),IF(W54="",0,W54),IF(AB54="",0,AB54),IF(AN54="",0,AN54)))</f>
        <v/>
      </c>
      <c r="AH54" s="11">
        <f>IF(AG54="","",TODAY()-AG54)</f>
        <v/>
      </c>
      <c r="AI54" s="80">
        <f>IF(B54="","",MIN(100,IF(J54&gt;=300000,20,IF(J54&gt;=200000,10,5))+IF(OR(C54="Referral",C54="Passaparola"),20,IF(OR(C54="Sito web",C54="LinkedIn",C54="Email marketing"),15,10))+IF(L54&gt;=8,25,IF(L54&gt;=6,18,IF(L54&gt;=4,12,5)))+IF(AND(V54&lt;&gt;"",V54&lt;&gt;"Non risponde",V54&lt;&gt;"Non interessato"),10,0)+IF(X54="Eseguita",10,0)+IF(Z54&gt;0,15,0)))</f>
        <v/>
      </c>
      <c r="AJ54" s="80">
        <f>IF(AI54="","",IF(AI54&gt;=80,"Hot",IF(AI54&gt;=60,"Alta",IF(AI54&gt;=40,"Media","Bassa"))))</f>
        <v/>
      </c>
      <c r="AK54" s="11">
        <f>IF(B54="","",IF(U54="",TODAY()-B54,U54-B54))</f>
        <v/>
      </c>
      <c r="AL54" s="80">
        <f>IF(B54="","",IF(M54="Vinta","Chiusa - vinta",IF(M54="Persa","Chiusa - persa",IF(AND(U54="",TODAY()-B54&gt;1),"Contattare subito",IF(AND(M54="In corso",AH54&gt;7),"Lead in stallo",IF(AND(AN54&lt;&gt;"",AN54&lt;TODAY(),M54="In corso"),"Follow-up scaduto",IF(AND(K54="Offerta",Y54="",W54&lt;&gt;"",TODAY()-W54&gt;3),"Verificare offerta","OK"))))))</f>
        <v/>
      </c>
      <c r="AM54" s="38" t="n"/>
      <c r="AN54" s="39" t="n"/>
      <c r="AO54" s="11">
        <f>IF(AND(AN54&lt;&gt;"",AN54&lt;TODAY(),M54="In corso"),1,0)</f>
        <v/>
      </c>
      <c r="AP54" s="81">
        <f>IF(B54="","",IF(OR(M54="Vinta",M54="Persa"),0,IF(AL54="Contattare subito",50,0)+IF(AL54="Follow-up scaduto",40,0)+IF(AL54="Lead in stallo",35,0)+IF(AJ54="Hot",30,IF(AJ54="Alta",20,IF(AJ54="Media",10,0)))+IF(AO54=1,10,0)+L54/10+ROW()/100000))</f>
        <v/>
      </c>
    </row>
    <row r="55">
      <c r="A55" s="7">
        <f>IF(B55="","",ROW()-1)</f>
        <v/>
      </c>
      <c r="B55" s="31" t="n"/>
      <c r="C55" s="14" t="n"/>
      <c r="D55" s="14" t="n"/>
      <c r="E55" s="14" t="n"/>
      <c r="F55" s="14" t="n"/>
      <c r="G55" s="14" t="n"/>
      <c r="H55" s="14" t="n"/>
      <c r="I55" s="14" t="n"/>
      <c r="J55" s="15" t="n"/>
      <c r="K55" s="14" t="n"/>
      <c r="L55" s="11">
        <f>IF(K55="","",IF(K55="Nuovo",1,IF(K55="Tentativo contatto",1,IF(K55="Contattato",2,IF(K55="Qualificato",4,IF(K55="Visita fissata",5,IF(K55="Visita effettuata",6,IF(K55="Trattativa",7,IF(K55="Offerta",8,IF(K55="Prenotazione",9,IF(K55="Venduto",10,""))))))))))))</f>
        <v/>
      </c>
      <c r="M55" s="16" t="n"/>
      <c r="N55" s="11">
        <f>IF(L55&gt;=4,1,0)</f>
        <v/>
      </c>
      <c r="O55" s="11">
        <f>IF(L55&gt;=6,1,0)</f>
        <v/>
      </c>
      <c r="P55" s="11">
        <f>IF(L55&gt;=7,1,0)</f>
        <v/>
      </c>
      <c r="Q55" s="11">
        <f>IF(L55&gt;=8,1,0)</f>
        <v/>
      </c>
      <c r="R55" s="11">
        <f>IF(L55&gt;=9,1,0)</f>
        <v/>
      </c>
      <c r="S55" s="11">
        <f>IF(OR(L55=10,M55="Vinta"),1,0)</f>
        <v/>
      </c>
      <c r="T55" s="11">
        <f>IF(M55="Persa",1,0)</f>
        <v/>
      </c>
      <c r="U55" s="31" t="n"/>
      <c r="V55" s="14" t="n"/>
      <c r="W55" s="31" t="n"/>
      <c r="X55" s="14" t="n"/>
      <c r="Y55" s="15" t="n"/>
      <c r="Z55" s="15" t="n"/>
      <c r="AA55" s="15" t="n"/>
      <c r="AB55" s="31" t="n"/>
      <c r="AC55" s="7">
        <f>IF(B55="","",IF(AB55="",TODAY()-B55,AB55-B55))</f>
        <v/>
      </c>
      <c r="AD55" s="14" t="n"/>
      <c r="AE55" s="14" t="n"/>
      <c r="AF55" s="14" t="n"/>
      <c r="AG55" s="37">
        <f>IF(B55="","",MAX(B55,IF(U55="",0,U55),IF(W55="",0,W55),IF(AB55="",0,AB55),IF(AN55="",0,AN55)))</f>
        <v/>
      </c>
      <c r="AH55" s="11">
        <f>IF(AG55="","",TODAY()-AG55)</f>
        <v/>
      </c>
      <c r="AI55" s="82">
        <f>IF(B55="","",MIN(100,IF(J55&gt;=300000,20,IF(J55&gt;=200000,10,5))+IF(OR(C55="Referral",C55="Passaparola"),20,IF(OR(C55="Sito web",C55="LinkedIn",C55="Email marketing"),15,10))+IF(L55&gt;=8,25,IF(L55&gt;=6,18,IF(L55&gt;=4,12,5)))+IF(AND(V55&lt;&gt;"",V55&lt;&gt;"Non risponde",V55&lt;&gt;"Non interessato"),10,0)+IF(X55="Eseguita",10,0)+IF(Z55&gt;0,15,0)))</f>
        <v/>
      </c>
      <c r="AJ55" s="82">
        <f>IF(AI55="","",IF(AI55&gt;=80,"Hot",IF(AI55&gt;=60,"Alta",IF(AI55&gt;=40,"Media","Bassa"))))</f>
        <v/>
      </c>
      <c r="AK55" s="11">
        <f>IF(B55="","",IF(U55="",TODAY()-B55,U55-B55))</f>
        <v/>
      </c>
      <c r="AL55" s="82">
        <f>IF(B55="","",IF(M55="Vinta","Chiusa - vinta",IF(M55="Persa","Chiusa - persa",IF(AND(U55="",TODAY()-B55&gt;1),"Contattare subito",IF(AND(M55="In corso",AH55&gt;7),"Lead in stallo",IF(AND(AN55&lt;&gt;"",AN55&lt;TODAY(),M55="In corso"),"Follow-up scaduto",IF(AND(K55="Offerta",Y55="",W55&lt;&gt;"",TODAY()-W55&gt;3),"Verificare offerta","OK"))))))</f>
        <v/>
      </c>
      <c r="AM55" s="38" t="n"/>
      <c r="AN55" s="39" t="n"/>
      <c r="AO55" s="11">
        <f>IF(AND(AN55&lt;&gt;"",AN55&lt;TODAY(),M55="In corso"),1,0)</f>
        <v/>
      </c>
      <c r="AP55" s="83">
        <f>IF(B55="","",IF(OR(M55="Vinta",M55="Persa"),0,IF(AL55="Contattare subito",50,0)+IF(AL55="Follow-up scaduto",40,0)+IF(AL55="Lead in stallo",35,0)+IF(AJ55="Hot",30,IF(AJ55="Alta",20,IF(AJ55="Media",10,0)))+IF(AO55=1,10,0)+L55/10+ROW()/100000))</f>
        <v/>
      </c>
    </row>
    <row r="56">
      <c r="A56" s="7">
        <f>IF(B56="","",ROW()-1)</f>
        <v/>
      </c>
      <c r="B56" s="31" t="n"/>
      <c r="C56" s="14" t="n"/>
      <c r="D56" s="14" t="n"/>
      <c r="E56" s="14" t="n"/>
      <c r="F56" s="14" t="n"/>
      <c r="G56" s="14" t="n"/>
      <c r="H56" s="14" t="n"/>
      <c r="I56" s="14" t="n"/>
      <c r="J56" s="15" t="n"/>
      <c r="K56" s="14" t="n"/>
      <c r="L56" s="11">
        <f>IF(K56="","",IF(K56="Nuovo",1,IF(K56="Tentativo contatto",1,IF(K56="Contattato",2,IF(K56="Qualificato",4,IF(K56="Visita fissata",5,IF(K56="Visita effettuata",6,IF(K56="Trattativa",7,IF(K56="Offerta",8,IF(K56="Prenotazione",9,IF(K56="Venduto",10,""))))))))))))</f>
        <v/>
      </c>
      <c r="M56" s="16" t="n"/>
      <c r="N56" s="11">
        <f>IF(L56&gt;=4,1,0)</f>
        <v/>
      </c>
      <c r="O56" s="11">
        <f>IF(L56&gt;=6,1,0)</f>
        <v/>
      </c>
      <c r="P56" s="11">
        <f>IF(L56&gt;=7,1,0)</f>
        <v/>
      </c>
      <c r="Q56" s="11">
        <f>IF(L56&gt;=8,1,0)</f>
        <v/>
      </c>
      <c r="R56" s="11">
        <f>IF(L56&gt;=9,1,0)</f>
        <v/>
      </c>
      <c r="S56" s="11">
        <f>IF(OR(L56=10,M56="Vinta"),1,0)</f>
        <v/>
      </c>
      <c r="T56" s="11">
        <f>IF(M56="Persa",1,0)</f>
        <v/>
      </c>
      <c r="U56" s="31" t="n"/>
      <c r="V56" s="14" t="n"/>
      <c r="W56" s="31" t="n"/>
      <c r="X56" s="14" t="n"/>
      <c r="Y56" s="15" t="n"/>
      <c r="Z56" s="15" t="n"/>
      <c r="AA56" s="15" t="n"/>
      <c r="AB56" s="31" t="n"/>
      <c r="AC56" s="7">
        <f>IF(B56="","",IF(AB56="",TODAY()-B56,AB56-B56))</f>
        <v/>
      </c>
      <c r="AD56" s="14" t="n"/>
      <c r="AE56" s="14" t="n"/>
      <c r="AF56" s="14" t="n"/>
      <c r="AG56" s="37">
        <f>IF(B56="","",MAX(B56,IF(U56="",0,U56),IF(W56="",0,W56),IF(AB56="",0,AB56),IF(AN56="",0,AN56)))</f>
        <v/>
      </c>
      <c r="AH56" s="11">
        <f>IF(AG56="","",TODAY()-AG56)</f>
        <v/>
      </c>
      <c r="AI56" s="80">
        <f>IF(B56="","",MIN(100,IF(J56&gt;=300000,20,IF(J56&gt;=200000,10,5))+IF(OR(C56="Referral",C56="Passaparola"),20,IF(OR(C56="Sito web",C56="LinkedIn",C56="Email marketing"),15,10))+IF(L56&gt;=8,25,IF(L56&gt;=6,18,IF(L56&gt;=4,12,5)))+IF(AND(V56&lt;&gt;"",V56&lt;&gt;"Non risponde",V56&lt;&gt;"Non interessato"),10,0)+IF(X56="Eseguita",10,0)+IF(Z56&gt;0,15,0)))</f>
        <v/>
      </c>
      <c r="AJ56" s="80">
        <f>IF(AI56="","",IF(AI56&gt;=80,"Hot",IF(AI56&gt;=60,"Alta",IF(AI56&gt;=40,"Media","Bassa"))))</f>
        <v/>
      </c>
      <c r="AK56" s="11">
        <f>IF(B56="","",IF(U56="",TODAY()-B56,U56-B56))</f>
        <v/>
      </c>
      <c r="AL56" s="80">
        <f>IF(B56="","",IF(M56="Vinta","Chiusa - vinta",IF(M56="Persa","Chiusa - persa",IF(AND(U56="",TODAY()-B56&gt;1),"Contattare subito",IF(AND(M56="In corso",AH56&gt;7),"Lead in stallo",IF(AND(AN56&lt;&gt;"",AN56&lt;TODAY(),M56="In corso"),"Follow-up scaduto",IF(AND(K56="Offerta",Y56="",W56&lt;&gt;"",TODAY()-W56&gt;3),"Verificare offerta","OK"))))))</f>
        <v/>
      </c>
      <c r="AM56" s="38" t="n"/>
      <c r="AN56" s="39" t="n"/>
      <c r="AO56" s="11">
        <f>IF(AND(AN56&lt;&gt;"",AN56&lt;TODAY(),M56="In corso"),1,0)</f>
        <v/>
      </c>
      <c r="AP56" s="81">
        <f>IF(B56="","",IF(OR(M56="Vinta",M56="Persa"),0,IF(AL56="Contattare subito",50,0)+IF(AL56="Follow-up scaduto",40,0)+IF(AL56="Lead in stallo",35,0)+IF(AJ56="Hot",30,IF(AJ56="Alta",20,IF(AJ56="Media",10,0)))+IF(AO56=1,10,0)+L56/10+ROW()/100000))</f>
        <v/>
      </c>
    </row>
    <row r="57">
      <c r="A57" s="7">
        <f>IF(B57="","",ROW()-1)</f>
        <v/>
      </c>
      <c r="B57" s="31" t="n"/>
      <c r="C57" s="14" t="n"/>
      <c r="D57" s="14" t="n"/>
      <c r="E57" s="14" t="n"/>
      <c r="F57" s="14" t="n"/>
      <c r="G57" s="14" t="n"/>
      <c r="H57" s="14" t="n"/>
      <c r="I57" s="14" t="n"/>
      <c r="J57" s="15" t="n"/>
      <c r="K57" s="14" t="n"/>
      <c r="L57" s="11">
        <f>IF(K57="","",IF(K57="Nuovo",1,IF(K57="Tentativo contatto",1,IF(K57="Contattato",2,IF(K57="Qualificato",4,IF(K57="Visita fissata",5,IF(K57="Visita effettuata",6,IF(K57="Trattativa",7,IF(K57="Offerta",8,IF(K57="Prenotazione",9,IF(K57="Venduto",10,""))))))))))))</f>
        <v/>
      </c>
      <c r="M57" s="16" t="n"/>
      <c r="N57" s="11">
        <f>IF(L57&gt;=4,1,0)</f>
        <v/>
      </c>
      <c r="O57" s="11">
        <f>IF(L57&gt;=6,1,0)</f>
        <v/>
      </c>
      <c r="P57" s="11">
        <f>IF(L57&gt;=7,1,0)</f>
        <v/>
      </c>
      <c r="Q57" s="11">
        <f>IF(L57&gt;=8,1,0)</f>
        <v/>
      </c>
      <c r="R57" s="11">
        <f>IF(L57&gt;=9,1,0)</f>
        <v/>
      </c>
      <c r="S57" s="11">
        <f>IF(OR(L57=10,M57="Vinta"),1,0)</f>
        <v/>
      </c>
      <c r="T57" s="11">
        <f>IF(M57="Persa",1,0)</f>
        <v/>
      </c>
      <c r="U57" s="31" t="n"/>
      <c r="V57" s="14" t="n"/>
      <c r="W57" s="31" t="n"/>
      <c r="X57" s="14" t="n"/>
      <c r="Y57" s="15" t="n"/>
      <c r="Z57" s="15" t="n"/>
      <c r="AA57" s="15" t="n"/>
      <c r="AB57" s="31" t="n"/>
      <c r="AC57" s="7">
        <f>IF(B57="","",IF(AB57="",TODAY()-B57,AB57-B57))</f>
        <v/>
      </c>
      <c r="AD57" s="14" t="n"/>
      <c r="AE57" s="14" t="n"/>
      <c r="AF57" s="14" t="n"/>
      <c r="AG57" s="37">
        <f>IF(B57="","",MAX(B57,IF(U57="",0,U57),IF(W57="",0,W57),IF(AB57="",0,AB57),IF(AN57="",0,AN57)))</f>
        <v/>
      </c>
      <c r="AH57" s="11">
        <f>IF(AG57="","",TODAY()-AG57)</f>
        <v/>
      </c>
      <c r="AI57" s="82">
        <f>IF(B57="","",MIN(100,IF(J57&gt;=300000,20,IF(J57&gt;=200000,10,5))+IF(OR(C57="Referral",C57="Passaparola"),20,IF(OR(C57="Sito web",C57="LinkedIn",C57="Email marketing"),15,10))+IF(L57&gt;=8,25,IF(L57&gt;=6,18,IF(L57&gt;=4,12,5)))+IF(AND(V57&lt;&gt;"",V57&lt;&gt;"Non risponde",V57&lt;&gt;"Non interessato"),10,0)+IF(X57="Eseguita",10,0)+IF(Z57&gt;0,15,0)))</f>
        <v/>
      </c>
      <c r="AJ57" s="82">
        <f>IF(AI57="","",IF(AI57&gt;=80,"Hot",IF(AI57&gt;=60,"Alta",IF(AI57&gt;=40,"Media","Bassa"))))</f>
        <v/>
      </c>
      <c r="AK57" s="11">
        <f>IF(B57="","",IF(U57="",TODAY()-B57,U57-B57))</f>
        <v/>
      </c>
      <c r="AL57" s="82">
        <f>IF(B57="","",IF(M57="Vinta","Chiusa - vinta",IF(M57="Persa","Chiusa - persa",IF(AND(U57="",TODAY()-B57&gt;1),"Contattare subito",IF(AND(M57="In corso",AH57&gt;7),"Lead in stallo",IF(AND(AN57&lt;&gt;"",AN57&lt;TODAY(),M57="In corso"),"Follow-up scaduto",IF(AND(K57="Offerta",Y57="",W57&lt;&gt;"",TODAY()-W57&gt;3),"Verificare offerta","OK"))))))</f>
        <v/>
      </c>
      <c r="AM57" s="38" t="n"/>
      <c r="AN57" s="39" t="n"/>
      <c r="AO57" s="11">
        <f>IF(AND(AN57&lt;&gt;"",AN57&lt;TODAY(),M57="In corso"),1,0)</f>
        <v/>
      </c>
      <c r="AP57" s="83">
        <f>IF(B57="","",IF(OR(M57="Vinta",M57="Persa"),0,IF(AL57="Contattare subito",50,0)+IF(AL57="Follow-up scaduto",40,0)+IF(AL57="Lead in stallo",35,0)+IF(AJ57="Hot",30,IF(AJ57="Alta",20,IF(AJ57="Media",10,0)))+IF(AO57=1,10,0)+L57/10+ROW()/100000))</f>
        <v/>
      </c>
    </row>
    <row r="58">
      <c r="A58" s="7">
        <f>IF(B58="","",ROW()-1)</f>
        <v/>
      </c>
      <c r="B58" s="31" t="n"/>
      <c r="C58" s="14" t="n"/>
      <c r="D58" s="14" t="n"/>
      <c r="E58" s="14" t="n"/>
      <c r="F58" s="14" t="n"/>
      <c r="G58" s="14" t="n"/>
      <c r="H58" s="14" t="n"/>
      <c r="I58" s="14" t="n"/>
      <c r="J58" s="15" t="n"/>
      <c r="K58" s="14" t="n"/>
      <c r="L58" s="11">
        <f>IF(K58="","",IF(K58="Nuovo",1,IF(K58="Tentativo contatto",1,IF(K58="Contattato",2,IF(K58="Qualificato",4,IF(K58="Visita fissata",5,IF(K58="Visita effettuata",6,IF(K58="Trattativa",7,IF(K58="Offerta",8,IF(K58="Prenotazione",9,IF(K58="Venduto",10,""))))))))))))</f>
        <v/>
      </c>
      <c r="M58" s="16" t="n"/>
      <c r="N58" s="11">
        <f>IF(L58&gt;=4,1,0)</f>
        <v/>
      </c>
      <c r="O58" s="11">
        <f>IF(L58&gt;=6,1,0)</f>
        <v/>
      </c>
      <c r="P58" s="11">
        <f>IF(L58&gt;=7,1,0)</f>
        <v/>
      </c>
      <c r="Q58" s="11">
        <f>IF(L58&gt;=8,1,0)</f>
        <v/>
      </c>
      <c r="R58" s="11">
        <f>IF(L58&gt;=9,1,0)</f>
        <v/>
      </c>
      <c r="S58" s="11">
        <f>IF(OR(L58=10,M58="Vinta"),1,0)</f>
        <v/>
      </c>
      <c r="T58" s="11">
        <f>IF(M58="Persa",1,0)</f>
        <v/>
      </c>
      <c r="U58" s="31" t="n"/>
      <c r="V58" s="14" t="n"/>
      <c r="W58" s="31" t="n"/>
      <c r="X58" s="14" t="n"/>
      <c r="Y58" s="15" t="n"/>
      <c r="Z58" s="15" t="n"/>
      <c r="AA58" s="15" t="n"/>
      <c r="AB58" s="31" t="n"/>
      <c r="AC58" s="7">
        <f>IF(B58="","",IF(AB58="",TODAY()-B58,AB58-B58))</f>
        <v/>
      </c>
      <c r="AD58" s="14" t="n"/>
      <c r="AE58" s="14" t="n"/>
      <c r="AF58" s="14" t="n"/>
      <c r="AG58" s="37">
        <f>IF(B58="","",MAX(B58,IF(U58="",0,U58),IF(W58="",0,W58),IF(AB58="",0,AB58),IF(AN58="",0,AN58)))</f>
        <v/>
      </c>
      <c r="AH58" s="11">
        <f>IF(AG58="","",TODAY()-AG58)</f>
        <v/>
      </c>
      <c r="AI58" s="80">
        <f>IF(B58="","",MIN(100,IF(J58&gt;=300000,20,IF(J58&gt;=200000,10,5))+IF(OR(C58="Referral",C58="Passaparola"),20,IF(OR(C58="Sito web",C58="LinkedIn",C58="Email marketing"),15,10))+IF(L58&gt;=8,25,IF(L58&gt;=6,18,IF(L58&gt;=4,12,5)))+IF(AND(V58&lt;&gt;"",V58&lt;&gt;"Non risponde",V58&lt;&gt;"Non interessato"),10,0)+IF(X58="Eseguita",10,0)+IF(Z58&gt;0,15,0)))</f>
        <v/>
      </c>
      <c r="AJ58" s="80">
        <f>IF(AI58="","",IF(AI58&gt;=80,"Hot",IF(AI58&gt;=60,"Alta",IF(AI58&gt;=40,"Media","Bassa"))))</f>
        <v/>
      </c>
      <c r="AK58" s="11">
        <f>IF(B58="","",IF(U58="",TODAY()-B58,U58-B58))</f>
        <v/>
      </c>
      <c r="AL58" s="80">
        <f>IF(B58="","",IF(M58="Vinta","Chiusa - vinta",IF(M58="Persa","Chiusa - persa",IF(AND(U58="",TODAY()-B58&gt;1),"Contattare subito",IF(AND(M58="In corso",AH58&gt;7),"Lead in stallo",IF(AND(AN58&lt;&gt;"",AN58&lt;TODAY(),M58="In corso"),"Follow-up scaduto",IF(AND(K58="Offerta",Y58="",W58&lt;&gt;"",TODAY()-W58&gt;3),"Verificare offerta","OK"))))))</f>
        <v/>
      </c>
      <c r="AM58" s="38" t="n"/>
      <c r="AN58" s="39" t="n"/>
      <c r="AO58" s="11">
        <f>IF(AND(AN58&lt;&gt;"",AN58&lt;TODAY(),M58="In corso"),1,0)</f>
        <v/>
      </c>
      <c r="AP58" s="81">
        <f>IF(B58="","",IF(OR(M58="Vinta",M58="Persa"),0,IF(AL58="Contattare subito",50,0)+IF(AL58="Follow-up scaduto",40,0)+IF(AL58="Lead in stallo",35,0)+IF(AJ58="Hot",30,IF(AJ58="Alta",20,IF(AJ58="Media",10,0)))+IF(AO58=1,10,0)+L58/10+ROW()/100000))</f>
        <v/>
      </c>
    </row>
    <row r="59">
      <c r="A59" s="7">
        <f>IF(B59="","",ROW()-1)</f>
        <v/>
      </c>
      <c r="B59" s="31" t="n"/>
      <c r="C59" s="14" t="n"/>
      <c r="D59" s="14" t="n"/>
      <c r="E59" s="14" t="n"/>
      <c r="F59" s="14" t="n"/>
      <c r="G59" s="14" t="n"/>
      <c r="H59" s="14" t="n"/>
      <c r="I59" s="14" t="n"/>
      <c r="J59" s="15" t="n"/>
      <c r="K59" s="14" t="n"/>
      <c r="L59" s="11">
        <f>IF(K59="","",IF(K59="Nuovo",1,IF(K59="Tentativo contatto",1,IF(K59="Contattato",2,IF(K59="Qualificato",4,IF(K59="Visita fissata",5,IF(K59="Visita effettuata",6,IF(K59="Trattativa",7,IF(K59="Offerta",8,IF(K59="Prenotazione",9,IF(K59="Venduto",10,""))))))))))))</f>
        <v/>
      </c>
      <c r="M59" s="16" t="n"/>
      <c r="N59" s="11">
        <f>IF(L59&gt;=4,1,0)</f>
        <v/>
      </c>
      <c r="O59" s="11">
        <f>IF(L59&gt;=6,1,0)</f>
        <v/>
      </c>
      <c r="P59" s="11">
        <f>IF(L59&gt;=7,1,0)</f>
        <v/>
      </c>
      <c r="Q59" s="11">
        <f>IF(L59&gt;=8,1,0)</f>
        <v/>
      </c>
      <c r="R59" s="11">
        <f>IF(L59&gt;=9,1,0)</f>
        <v/>
      </c>
      <c r="S59" s="11">
        <f>IF(OR(L59=10,M59="Vinta"),1,0)</f>
        <v/>
      </c>
      <c r="T59" s="11">
        <f>IF(M59="Persa",1,0)</f>
        <v/>
      </c>
      <c r="U59" s="31" t="n"/>
      <c r="V59" s="14" t="n"/>
      <c r="W59" s="31" t="n"/>
      <c r="X59" s="14" t="n"/>
      <c r="Y59" s="15" t="n"/>
      <c r="Z59" s="15" t="n"/>
      <c r="AA59" s="15" t="n"/>
      <c r="AB59" s="31" t="n"/>
      <c r="AC59" s="7">
        <f>IF(B59="","",IF(AB59="",TODAY()-B59,AB59-B59))</f>
        <v/>
      </c>
      <c r="AD59" s="14" t="n"/>
      <c r="AE59" s="14" t="n"/>
      <c r="AF59" s="14" t="n"/>
      <c r="AG59" s="37">
        <f>IF(B59="","",MAX(B59,IF(U59="",0,U59),IF(W59="",0,W59),IF(AB59="",0,AB59),IF(AN59="",0,AN59)))</f>
        <v/>
      </c>
      <c r="AH59" s="11">
        <f>IF(AG59="","",TODAY()-AG59)</f>
        <v/>
      </c>
      <c r="AI59" s="82">
        <f>IF(B59="","",MIN(100,IF(J59&gt;=300000,20,IF(J59&gt;=200000,10,5))+IF(OR(C59="Referral",C59="Passaparola"),20,IF(OR(C59="Sito web",C59="LinkedIn",C59="Email marketing"),15,10))+IF(L59&gt;=8,25,IF(L59&gt;=6,18,IF(L59&gt;=4,12,5)))+IF(AND(V59&lt;&gt;"",V59&lt;&gt;"Non risponde",V59&lt;&gt;"Non interessato"),10,0)+IF(X59="Eseguita",10,0)+IF(Z59&gt;0,15,0)))</f>
        <v/>
      </c>
      <c r="AJ59" s="82">
        <f>IF(AI59="","",IF(AI59&gt;=80,"Hot",IF(AI59&gt;=60,"Alta",IF(AI59&gt;=40,"Media","Bassa"))))</f>
        <v/>
      </c>
      <c r="AK59" s="11">
        <f>IF(B59="","",IF(U59="",TODAY()-B59,U59-B59))</f>
        <v/>
      </c>
      <c r="AL59" s="82">
        <f>IF(B59="","",IF(M59="Vinta","Chiusa - vinta",IF(M59="Persa","Chiusa - persa",IF(AND(U59="",TODAY()-B59&gt;1),"Contattare subito",IF(AND(M59="In corso",AH59&gt;7),"Lead in stallo",IF(AND(AN59&lt;&gt;"",AN59&lt;TODAY(),M59="In corso"),"Follow-up scaduto",IF(AND(K59="Offerta",Y59="",W59&lt;&gt;"",TODAY()-W59&gt;3),"Verificare offerta","OK"))))))</f>
        <v/>
      </c>
      <c r="AM59" s="38" t="n"/>
      <c r="AN59" s="39" t="n"/>
      <c r="AO59" s="11">
        <f>IF(AND(AN59&lt;&gt;"",AN59&lt;TODAY(),M59="In corso"),1,0)</f>
        <v/>
      </c>
      <c r="AP59" s="83">
        <f>IF(B59="","",IF(OR(M59="Vinta",M59="Persa"),0,IF(AL59="Contattare subito",50,0)+IF(AL59="Follow-up scaduto",40,0)+IF(AL59="Lead in stallo",35,0)+IF(AJ59="Hot",30,IF(AJ59="Alta",20,IF(AJ59="Media",10,0)))+IF(AO59=1,10,0)+L59/10+ROW()/100000))</f>
        <v/>
      </c>
    </row>
    <row r="60">
      <c r="A60" s="7">
        <f>IF(B60="","",ROW()-1)</f>
        <v/>
      </c>
      <c r="B60" s="31" t="n"/>
      <c r="C60" s="14" t="n"/>
      <c r="D60" s="14" t="n"/>
      <c r="E60" s="14" t="n"/>
      <c r="F60" s="14" t="n"/>
      <c r="G60" s="14" t="n"/>
      <c r="H60" s="14" t="n"/>
      <c r="I60" s="14" t="n"/>
      <c r="J60" s="15" t="n"/>
      <c r="K60" s="14" t="n"/>
      <c r="L60" s="11">
        <f>IF(K60="","",IF(K60="Nuovo",1,IF(K60="Tentativo contatto",1,IF(K60="Contattato",2,IF(K60="Qualificato",4,IF(K60="Visita fissata",5,IF(K60="Visita effettuata",6,IF(K60="Trattativa",7,IF(K60="Offerta",8,IF(K60="Prenotazione",9,IF(K60="Venduto",10,""))))))))))))</f>
        <v/>
      </c>
      <c r="M60" s="16" t="n"/>
      <c r="N60" s="11">
        <f>IF(L60&gt;=4,1,0)</f>
        <v/>
      </c>
      <c r="O60" s="11">
        <f>IF(L60&gt;=6,1,0)</f>
        <v/>
      </c>
      <c r="P60" s="11">
        <f>IF(L60&gt;=7,1,0)</f>
        <v/>
      </c>
      <c r="Q60" s="11">
        <f>IF(L60&gt;=8,1,0)</f>
        <v/>
      </c>
      <c r="R60" s="11">
        <f>IF(L60&gt;=9,1,0)</f>
        <v/>
      </c>
      <c r="S60" s="11">
        <f>IF(OR(L60=10,M60="Vinta"),1,0)</f>
        <v/>
      </c>
      <c r="T60" s="11">
        <f>IF(M60="Persa",1,0)</f>
        <v/>
      </c>
      <c r="U60" s="31" t="n"/>
      <c r="V60" s="14" t="n"/>
      <c r="W60" s="31" t="n"/>
      <c r="X60" s="14" t="n"/>
      <c r="Y60" s="15" t="n"/>
      <c r="Z60" s="15" t="n"/>
      <c r="AA60" s="15" t="n"/>
      <c r="AB60" s="31" t="n"/>
      <c r="AC60" s="7">
        <f>IF(B60="","",IF(AB60="",TODAY()-B60,AB60-B60))</f>
        <v/>
      </c>
      <c r="AD60" s="14" t="n"/>
      <c r="AE60" s="14" t="n"/>
      <c r="AF60" s="14" t="n"/>
      <c r="AG60" s="37">
        <f>IF(B60="","",MAX(B60,IF(U60="",0,U60),IF(W60="",0,W60),IF(AB60="",0,AB60),IF(AN60="",0,AN60)))</f>
        <v/>
      </c>
      <c r="AH60" s="11">
        <f>IF(AG60="","",TODAY()-AG60)</f>
        <v/>
      </c>
      <c r="AI60" s="80">
        <f>IF(B60="","",MIN(100,IF(J60&gt;=300000,20,IF(J60&gt;=200000,10,5))+IF(OR(C60="Referral",C60="Passaparola"),20,IF(OR(C60="Sito web",C60="LinkedIn",C60="Email marketing"),15,10))+IF(L60&gt;=8,25,IF(L60&gt;=6,18,IF(L60&gt;=4,12,5)))+IF(AND(V60&lt;&gt;"",V60&lt;&gt;"Non risponde",V60&lt;&gt;"Non interessato"),10,0)+IF(X60="Eseguita",10,0)+IF(Z60&gt;0,15,0)))</f>
        <v/>
      </c>
      <c r="AJ60" s="80">
        <f>IF(AI60="","",IF(AI60&gt;=80,"Hot",IF(AI60&gt;=60,"Alta",IF(AI60&gt;=40,"Media","Bassa"))))</f>
        <v/>
      </c>
      <c r="AK60" s="11">
        <f>IF(B60="","",IF(U60="",TODAY()-B60,U60-B60))</f>
        <v/>
      </c>
      <c r="AL60" s="80">
        <f>IF(B60="","",IF(M60="Vinta","Chiusa - vinta",IF(M60="Persa","Chiusa - persa",IF(AND(U60="",TODAY()-B60&gt;1),"Contattare subito",IF(AND(M60="In corso",AH60&gt;7),"Lead in stallo",IF(AND(AN60&lt;&gt;"",AN60&lt;TODAY(),M60="In corso"),"Follow-up scaduto",IF(AND(K60="Offerta",Y60="",W60&lt;&gt;"",TODAY()-W60&gt;3),"Verificare offerta","OK"))))))</f>
        <v/>
      </c>
      <c r="AM60" s="38" t="n"/>
      <c r="AN60" s="39" t="n"/>
      <c r="AO60" s="11">
        <f>IF(AND(AN60&lt;&gt;"",AN60&lt;TODAY(),M60="In corso"),1,0)</f>
        <v/>
      </c>
      <c r="AP60" s="81">
        <f>IF(B60="","",IF(OR(M60="Vinta",M60="Persa"),0,IF(AL60="Contattare subito",50,0)+IF(AL60="Follow-up scaduto",40,0)+IF(AL60="Lead in stallo",35,0)+IF(AJ60="Hot",30,IF(AJ60="Alta",20,IF(AJ60="Media",10,0)))+IF(AO60=1,10,0)+L60/10+ROW()/100000))</f>
        <v/>
      </c>
    </row>
    <row r="61">
      <c r="A61" s="7">
        <f>IF(B61="","",ROW()-1)</f>
        <v/>
      </c>
      <c r="B61" s="31" t="n"/>
      <c r="C61" s="14" t="n"/>
      <c r="D61" s="14" t="n"/>
      <c r="E61" s="14" t="n"/>
      <c r="F61" s="14" t="n"/>
      <c r="G61" s="14" t="n"/>
      <c r="H61" s="14" t="n"/>
      <c r="I61" s="14" t="n"/>
      <c r="J61" s="15" t="n"/>
      <c r="K61" s="14" t="n"/>
      <c r="L61" s="11">
        <f>IF(K61="","",IF(K61="Nuovo",1,IF(K61="Tentativo contatto",1,IF(K61="Contattato",2,IF(K61="Qualificato",4,IF(K61="Visita fissata",5,IF(K61="Visita effettuata",6,IF(K61="Trattativa",7,IF(K61="Offerta",8,IF(K61="Prenotazione",9,IF(K61="Venduto",10,""))))))))))))</f>
        <v/>
      </c>
      <c r="M61" s="16" t="n"/>
      <c r="N61" s="11">
        <f>IF(L61&gt;=4,1,0)</f>
        <v/>
      </c>
      <c r="O61" s="11">
        <f>IF(L61&gt;=6,1,0)</f>
        <v/>
      </c>
      <c r="P61" s="11">
        <f>IF(L61&gt;=7,1,0)</f>
        <v/>
      </c>
      <c r="Q61" s="11">
        <f>IF(L61&gt;=8,1,0)</f>
        <v/>
      </c>
      <c r="R61" s="11">
        <f>IF(L61&gt;=9,1,0)</f>
        <v/>
      </c>
      <c r="S61" s="11">
        <f>IF(OR(L61=10,M61="Vinta"),1,0)</f>
        <v/>
      </c>
      <c r="T61" s="11">
        <f>IF(M61="Persa",1,0)</f>
        <v/>
      </c>
      <c r="U61" s="31" t="n"/>
      <c r="V61" s="14" t="n"/>
      <c r="W61" s="31" t="n"/>
      <c r="X61" s="14" t="n"/>
      <c r="Y61" s="15" t="n"/>
      <c r="Z61" s="15" t="n"/>
      <c r="AA61" s="15" t="n"/>
      <c r="AB61" s="31" t="n"/>
      <c r="AC61" s="7">
        <f>IF(B61="","",IF(AB61="",TODAY()-B61,AB61-B61))</f>
        <v/>
      </c>
      <c r="AD61" s="14" t="n"/>
      <c r="AE61" s="14" t="n"/>
      <c r="AF61" s="14" t="n"/>
      <c r="AG61" s="37">
        <f>IF(B61="","",MAX(B61,IF(U61="",0,U61),IF(W61="",0,W61),IF(AB61="",0,AB61),IF(AN61="",0,AN61)))</f>
        <v/>
      </c>
      <c r="AH61" s="11">
        <f>IF(AG61="","",TODAY()-AG61)</f>
        <v/>
      </c>
      <c r="AI61" s="82">
        <f>IF(B61="","",MIN(100,IF(J61&gt;=300000,20,IF(J61&gt;=200000,10,5))+IF(OR(C61="Referral",C61="Passaparola"),20,IF(OR(C61="Sito web",C61="LinkedIn",C61="Email marketing"),15,10))+IF(L61&gt;=8,25,IF(L61&gt;=6,18,IF(L61&gt;=4,12,5)))+IF(AND(V61&lt;&gt;"",V61&lt;&gt;"Non risponde",V61&lt;&gt;"Non interessato"),10,0)+IF(X61="Eseguita",10,0)+IF(Z61&gt;0,15,0)))</f>
        <v/>
      </c>
      <c r="AJ61" s="82">
        <f>IF(AI61="","",IF(AI61&gt;=80,"Hot",IF(AI61&gt;=60,"Alta",IF(AI61&gt;=40,"Media","Bassa"))))</f>
        <v/>
      </c>
      <c r="AK61" s="11">
        <f>IF(B61="","",IF(U61="",TODAY()-B61,U61-B61))</f>
        <v/>
      </c>
      <c r="AL61" s="82">
        <f>IF(B61="","",IF(M61="Vinta","Chiusa - vinta",IF(M61="Persa","Chiusa - persa",IF(AND(U61="",TODAY()-B61&gt;1),"Contattare subito",IF(AND(M61="In corso",AH61&gt;7),"Lead in stallo",IF(AND(AN61&lt;&gt;"",AN61&lt;TODAY(),M61="In corso"),"Follow-up scaduto",IF(AND(K61="Offerta",Y61="",W61&lt;&gt;"",TODAY()-W61&gt;3),"Verificare offerta","OK"))))))</f>
        <v/>
      </c>
      <c r="AM61" s="38" t="n"/>
      <c r="AN61" s="39" t="n"/>
      <c r="AO61" s="11">
        <f>IF(AND(AN61&lt;&gt;"",AN61&lt;TODAY(),M61="In corso"),1,0)</f>
        <v/>
      </c>
      <c r="AP61" s="83">
        <f>IF(B61="","",IF(OR(M61="Vinta",M61="Persa"),0,IF(AL61="Contattare subito",50,0)+IF(AL61="Follow-up scaduto",40,0)+IF(AL61="Lead in stallo",35,0)+IF(AJ61="Hot",30,IF(AJ61="Alta",20,IF(AJ61="Media",10,0)))+IF(AO61=1,10,0)+L61/10+ROW()/100000))</f>
        <v/>
      </c>
    </row>
    <row r="62">
      <c r="A62" s="7">
        <f>IF(B62="","",ROW()-1)</f>
        <v/>
      </c>
      <c r="B62" s="31" t="n"/>
      <c r="C62" s="14" t="n"/>
      <c r="D62" s="14" t="n"/>
      <c r="E62" s="14" t="n"/>
      <c r="F62" s="14" t="n"/>
      <c r="G62" s="14" t="n"/>
      <c r="H62" s="14" t="n"/>
      <c r="I62" s="14" t="n"/>
      <c r="J62" s="15" t="n"/>
      <c r="K62" s="14" t="n"/>
      <c r="L62" s="11">
        <f>IF(K62="","",IF(K62="Nuovo",1,IF(K62="Tentativo contatto",1,IF(K62="Contattato",2,IF(K62="Qualificato",4,IF(K62="Visita fissata",5,IF(K62="Visita effettuata",6,IF(K62="Trattativa",7,IF(K62="Offerta",8,IF(K62="Prenotazione",9,IF(K62="Venduto",10,""))))))))))))</f>
        <v/>
      </c>
      <c r="M62" s="16" t="n"/>
      <c r="N62" s="11">
        <f>IF(L62&gt;=4,1,0)</f>
        <v/>
      </c>
      <c r="O62" s="11">
        <f>IF(L62&gt;=6,1,0)</f>
        <v/>
      </c>
      <c r="P62" s="11">
        <f>IF(L62&gt;=7,1,0)</f>
        <v/>
      </c>
      <c r="Q62" s="11">
        <f>IF(L62&gt;=8,1,0)</f>
        <v/>
      </c>
      <c r="R62" s="11">
        <f>IF(L62&gt;=9,1,0)</f>
        <v/>
      </c>
      <c r="S62" s="11">
        <f>IF(OR(L62=10,M62="Vinta"),1,0)</f>
        <v/>
      </c>
      <c r="T62" s="11">
        <f>IF(M62="Persa",1,0)</f>
        <v/>
      </c>
      <c r="U62" s="31" t="n"/>
      <c r="V62" s="14" t="n"/>
      <c r="W62" s="31" t="n"/>
      <c r="X62" s="14" t="n"/>
      <c r="Y62" s="15" t="n"/>
      <c r="Z62" s="15" t="n"/>
      <c r="AA62" s="15" t="n"/>
      <c r="AB62" s="31" t="n"/>
      <c r="AC62" s="7">
        <f>IF(B62="","",IF(AB62="",TODAY()-B62,AB62-B62))</f>
        <v/>
      </c>
      <c r="AD62" s="14" t="n"/>
      <c r="AE62" s="14" t="n"/>
      <c r="AF62" s="14" t="n"/>
      <c r="AG62" s="37">
        <f>IF(B62="","",MAX(B62,IF(U62="",0,U62),IF(W62="",0,W62),IF(AB62="",0,AB62),IF(AN62="",0,AN62)))</f>
        <v/>
      </c>
      <c r="AH62" s="11">
        <f>IF(AG62="","",TODAY()-AG62)</f>
        <v/>
      </c>
      <c r="AI62" s="80">
        <f>IF(B62="","",MIN(100,IF(J62&gt;=300000,20,IF(J62&gt;=200000,10,5))+IF(OR(C62="Referral",C62="Passaparola"),20,IF(OR(C62="Sito web",C62="LinkedIn",C62="Email marketing"),15,10))+IF(L62&gt;=8,25,IF(L62&gt;=6,18,IF(L62&gt;=4,12,5)))+IF(AND(V62&lt;&gt;"",V62&lt;&gt;"Non risponde",V62&lt;&gt;"Non interessato"),10,0)+IF(X62="Eseguita",10,0)+IF(Z62&gt;0,15,0)))</f>
        <v/>
      </c>
      <c r="AJ62" s="80">
        <f>IF(AI62="","",IF(AI62&gt;=80,"Hot",IF(AI62&gt;=60,"Alta",IF(AI62&gt;=40,"Media","Bassa"))))</f>
        <v/>
      </c>
      <c r="AK62" s="11">
        <f>IF(B62="","",IF(U62="",TODAY()-B62,U62-B62))</f>
        <v/>
      </c>
      <c r="AL62" s="80">
        <f>IF(B62="","",IF(M62="Vinta","Chiusa - vinta",IF(M62="Persa","Chiusa - persa",IF(AND(U62="",TODAY()-B62&gt;1),"Contattare subito",IF(AND(M62="In corso",AH62&gt;7),"Lead in stallo",IF(AND(AN62&lt;&gt;"",AN62&lt;TODAY(),M62="In corso"),"Follow-up scaduto",IF(AND(K62="Offerta",Y62="",W62&lt;&gt;"",TODAY()-W62&gt;3),"Verificare offerta","OK"))))))</f>
        <v/>
      </c>
      <c r="AM62" s="38" t="n"/>
      <c r="AN62" s="39" t="n"/>
      <c r="AO62" s="11">
        <f>IF(AND(AN62&lt;&gt;"",AN62&lt;TODAY(),M62="In corso"),1,0)</f>
        <v/>
      </c>
      <c r="AP62" s="81">
        <f>IF(B62="","",IF(OR(M62="Vinta",M62="Persa"),0,IF(AL62="Contattare subito",50,0)+IF(AL62="Follow-up scaduto",40,0)+IF(AL62="Lead in stallo",35,0)+IF(AJ62="Hot",30,IF(AJ62="Alta",20,IF(AJ62="Media",10,0)))+IF(AO62=1,10,0)+L62/10+ROW()/100000))</f>
        <v/>
      </c>
    </row>
    <row r="63">
      <c r="A63" s="7">
        <f>IF(B63="","",ROW()-1)</f>
        <v/>
      </c>
      <c r="B63" s="31" t="n"/>
      <c r="C63" s="14" t="n"/>
      <c r="D63" s="14" t="n"/>
      <c r="E63" s="14" t="n"/>
      <c r="F63" s="14" t="n"/>
      <c r="G63" s="14" t="n"/>
      <c r="H63" s="14" t="n"/>
      <c r="I63" s="14" t="n"/>
      <c r="J63" s="15" t="n"/>
      <c r="K63" s="14" t="n"/>
      <c r="L63" s="11">
        <f>IF(K63="","",IF(K63="Nuovo",1,IF(K63="Tentativo contatto",1,IF(K63="Contattato",2,IF(K63="Qualificato",4,IF(K63="Visita fissata",5,IF(K63="Visita effettuata",6,IF(K63="Trattativa",7,IF(K63="Offerta",8,IF(K63="Prenotazione",9,IF(K63="Venduto",10,""))))))))))))</f>
        <v/>
      </c>
      <c r="M63" s="16" t="n"/>
      <c r="N63" s="11">
        <f>IF(L63&gt;=4,1,0)</f>
        <v/>
      </c>
      <c r="O63" s="11">
        <f>IF(L63&gt;=6,1,0)</f>
        <v/>
      </c>
      <c r="P63" s="11">
        <f>IF(L63&gt;=7,1,0)</f>
        <v/>
      </c>
      <c r="Q63" s="11">
        <f>IF(L63&gt;=8,1,0)</f>
        <v/>
      </c>
      <c r="R63" s="11">
        <f>IF(L63&gt;=9,1,0)</f>
        <v/>
      </c>
      <c r="S63" s="11">
        <f>IF(OR(L63=10,M63="Vinta"),1,0)</f>
        <v/>
      </c>
      <c r="T63" s="11">
        <f>IF(M63="Persa",1,0)</f>
        <v/>
      </c>
      <c r="U63" s="31" t="n"/>
      <c r="V63" s="14" t="n"/>
      <c r="W63" s="31" t="n"/>
      <c r="X63" s="14" t="n"/>
      <c r="Y63" s="15" t="n"/>
      <c r="Z63" s="15" t="n"/>
      <c r="AA63" s="15" t="n"/>
      <c r="AB63" s="31" t="n"/>
      <c r="AC63" s="7">
        <f>IF(B63="","",IF(AB63="",TODAY()-B63,AB63-B63))</f>
        <v/>
      </c>
      <c r="AD63" s="14" t="n"/>
      <c r="AE63" s="14" t="n"/>
      <c r="AF63" s="14" t="n"/>
      <c r="AG63" s="37">
        <f>IF(B63="","",MAX(B63,IF(U63="",0,U63),IF(W63="",0,W63),IF(AB63="",0,AB63),IF(AN63="",0,AN63)))</f>
        <v/>
      </c>
      <c r="AH63" s="11">
        <f>IF(AG63="","",TODAY()-AG63)</f>
        <v/>
      </c>
      <c r="AI63" s="82">
        <f>IF(B63="","",MIN(100,IF(J63&gt;=300000,20,IF(J63&gt;=200000,10,5))+IF(OR(C63="Referral",C63="Passaparola"),20,IF(OR(C63="Sito web",C63="LinkedIn",C63="Email marketing"),15,10))+IF(L63&gt;=8,25,IF(L63&gt;=6,18,IF(L63&gt;=4,12,5)))+IF(AND(V63&lt;&gt;"",V63&lt;&gt;"Non risponde",V63&lt;&gt;"Non interessato"),10,0)+IF(X63="Eseguita",10,0)+IF(Z63&gt;0,15,0)))</f>
        <v/>
      </c>
      <c r="AJ63" s="82">
        <f>IF(AI63="","",IF(AI63&gt;=80,"Hot",IF(AI63&gt;=60,"Alta",IF(AI63&gt;=40,"Media","Bassa"))))</f>
        <v/>
      </c>
      <c r="AK63" s="11">
        <f>IF(B63="","",IF(U63="",TODAY()-B63,U63-B63))</f>
        <v/>
      </c>
      <c r="AL63" s="82">
        <f>IF(B63="","",IF(M63="Vinta","Chiusa - vinta",IF(M63="Persa","Chiusa - persa",IF(AND(U63="",TODAY()-B63&gt;1),"Contattare subito",IF(AND(M63="In corso",AH63&gt;7),"Lead in stallo",IF(AND(AN63&lt;&gt;"",AN63&lt;TODAY(),M63="In corso"),"Follow-up scaduto",IF(AND(K63="Offerta",Y63="",W63&lt;&gt;"",TODAY()-W63&gt;3),"Verificare offerta","OK"))))))</f>
        <v/>
      </c>
      <c r="AM63" s="38" t="n"/>
      <c r="AN63" s="39" t="n"/>
      <c r="AO63" s="11">
        <f>IF(AND(AN63&lt;&gt;"",AN63&lt;TODAY(),M63="In corso"),1,0)</f>
        <v/>
      </c>
      <c r="AP63" s="83">
        <f>IF(B63="","",IF(OR(M63="Vinta",M63="Persa"),0,IF(AL63="Contattare subito",50,0)+IF(AL63="Follow-up scaduto",40,0)+IF(AL63="Lead in stallo",35,0)+IF(AJ63="Hot",30,IF(AJ63="Alta",20,IF(AJ63="Media",10,0)))+IF(AO63=1,10,0)+L63/10+ROW()/100000))</f>
        <v/>
      </c>
    </row>
    <row r="64">
      <c r="A64" s="7">
        <f>IF(B64="","",ROW()-1)</f>
        <v/>
      </c>
      <c r="B64" s="31" t="n"/>
      <c r="C64" s="14" t="n"/>
      <c r="D64" s="14" t="n"/>
      <c r="E64" s="14" t="n"/>
      <c r="F64" s="14" t="n"/>
      <c r="G64" s="14" t="n"/>
      <c r="H64" s="14" t="n"/>
      <c r="I64" s="14" t="n"/>
      <c r="J64" s="15" t="n"/>
      <c r="K64" s="14" t="n"/>
      <c r="L64" s="11">
        <f>IF(K64="","",IF(K64="Nuovo",1,IF(K64="Tentativo contatto",1,IF(K64="Contattato",2,IF(K64="Qualificato",4,IF(K64="Visita fissata",5,IF(K64="Visita effettuata",6,IF(K64="Trattativa",7,IF(K64="Offerta",8,IF(K64="Prenotazione",9,IF(K64="Venduto",10,""))))))))))))</f>
        <v/>
      </c>
      <c r="M64" s="16" t="n"/>
      <c r="N64" s="11">
        <f>IF(L64&gt;=4,1,0)</f>
        <v/>
      </c>
      <c r="O64" s="11">
        <f>IF(L64&gt;=6,1,0)</f>
        <v/>
      </c>
      <c r="P64" s="11">
        <f>IF(L64&gt;=7,1,0)</f>
        <v/>
      </c>
      <c r="Q64" s="11">
        <f>IF(L64&gt;=8,1,0)</f>
        <v/>
      </c>
      <c r="R64" s="11">
        <f>IF(L64&gt;=9,1,0)</f>
        <v/>
      </c>
      <c r="S64" s="11">
        <f>IF(OR(L64=10,M64="Vinta"),1,0)</f>
        <v/>
      </c>
      <c r="T64" s="11">
        <f>IF(M64="Persa",1,0)</f>
        <v/>
      </c>
      <c r="U64" s="31" t="n"/>
      <c r="V64" s="14" t="n"/>
      <c r="W64" s="31" t="n"/>
      <c r="X64" s="14" t="n"/>
      <c r="Y64" s="15" t="n"/>
      <c r="Z64" s="15" t="n"/>
      <c r="AA64" s="15" t="n"/>
      <c r="AB64" s="31" t="n"/>
      <c r="AC64" s="7">
        <f>IF(B64="","",IF(AB64="",TODAY()-B64,AB64-B64))</f>
        <v/>
      </c>
      <c r="AD64" s="14" t="n"/>
      <c r="AE64" s="14" t="n"/>
      <c r="AF64" s="14" t="n"/>
      <c r="AG64" s="37">
        <f>IF(B64="","",MAX(B64,IF(U64="",0,U64),IF(W64="",0,W64),IF(AB64="",0,AB64),IF(AN64="",0,AN64)))</f>
        <v/>
      </c>
      <c r="AH64" s="11">
        <f>IF(AG64="","",TODAY()-AG64)</f>
        <v/>
      </c>
      <c r="AI64" s="80">
        <f>IF(B64="","",MIN(100,IF(J64&gt;=300000,20,IF(J64&gt;=200000,10,5))+IF(OR(C64="Referral",C64="Passaparola"),20,IF(OR(C64="Sito web",C64="LinkedIn",C64="Email marketing"),15,10))+IF(L64&gt;=8,25,IF(L64&gt;=6,18,IF(L64&gt;=4,12,5)))+IF(AND(V64&lt;&gt;"",V64&lt;&gt;"Non risponde",V64&lt;&gt;"Non interessato"),10,0)+IF(X64="Eseguita",10,0)+IF(Z64&gt;0,15,0)))</f>
        <v/>
      </c>
      <c r="AJ64" s="80">
        <f>IF(AI64="","",IF(AI64&gt;=80,"Hot",IF(AI64&gt;=60,"Alta",IF(AI64&gt;=40,"Media","Bassa"))))</f>
        <v/>
      </c>
      <c r="AK64" s="11">
        <f>IF(B64="","",IF(U64="",TODAY()-B64,U64-B64))</f>
        <v/>
      </c>
      <c r="AL64" s="80">
        <f>IF(B64="","",IF(M64="Vinta","Chiusa - vinta",IF(M64="Persa","Chiusa - persa",IF(AND(U64="",TODAY()-B64&gt;1),"Contattare subito",IF(AND(M64="In corso",AH64&gt;7),"Lead in stallo",IF(AND(AN64&lt;&gt;"",AN64&lt;TODAY(),M64="In corso"),"Follow-up scaduto",IF(AND(K64="Offerta",Y64="",W64&lt;&gt;"",TODAY()-W64&gt;3),"Verificare offerta","OK"))))))</f>
        <v/>
      </c>
      <c r="AM64" s="38" t="n"/>
      <c r="AN64" s="39" t="n"/>
      <c r="AO64" s="11">
        <f>IF(AND(AN64&lt;&gt;"",AN64&lt;TODAY(),M64="In corso"),1,0)</f>
        <v/>
      </c>
      <c r="AP64" s="81">
        <f>IF(B64="","",IF(OR(M64="Vinta",M64="Persa"),0,IF(AL64="Contattare subito",50,0)+IF(AL64="Follow-up scaduto",40,0)+IF(AL64="Lead in stallo",35,0)+IF(AJ64="Hot",30,IF(AJ64="Alta",20,IF(AJ64="Media",10,0)))+IF(AO64=1,10,0)+L64/10+ROW()/100000))</f>
        <v/>
      </c>
    </row>
    <row r="65">
      <c r="A65" s="7">
        <f>IF(B65="","",ROW()-1)</f>
        <v/>
      </c>
      <c r="B65" s="31" t="n"/>
      <c r="C65" s="14" t="n"/>
      <c r="D65" s="14" t="n"/>
      <c r="E65" s="14" t="n"/>
      <c r="F65" s="14" t="n"/>
      <c r="G65" s="14" t="n"/>
      <c r="H65" s="14" t="n"/>
      <c r="I65" s="14" t="n"/>
      <c r="J65" s="15" t="n"/>
      <c r="K65" s="14" t="n"/>
      <c r="L65" s="11">
        <f>IF(K65="","",IF(K65="Nuovo",1,IF(K65="Tentativo contatto",1,IF(K65="Contattato",2,IF(K65="Qualificato",4,IF(K65="Visita fissata",5,IF(K65="Visita effettuata",6,IF(K65="Trattativa",7,IF(K65="Offerta",8,IF(K65="Prenotazione",9,IF(K65="Venduto",10,""))))))))))))</f>
        <v/>
      </c>
      <c r="M65" s="16" t="n"/>
      <c r="N65" s="11">
        <f>IF(L65&gt;=4,1,0)</f>
        <v/>
      </c>
      <c r="O65" s="11">
        <f>IF(L65&gt;=6,1,0)</f>
        <v/>
      </c>
      <c r="P65" s="11">
        <f>IF(L65&gt;=7,1,0)</f>
        <v/>
      </c>
      <c r="Q65" s="11">
        <f>IF(L65&gt;=8,1,0)</f>
        <v/>
      </c>
      <c r="R65" s="11">
        <f>IF(L65&gt;=9,1,0)</f>
        <v/>
      </c>
      <c r="S65" s="11">
        <f>IF(OR(L65=10,M65="Vinta"),1,0)</f>
        <v/>
      </c>
      <c r="T65" s="11">
        <f>IF(M65="Persa",1,0)</f>
        <v/>
      </c>
      <c r="U65" s="31" t="n"/>
      <c r="V65" s="14" t="n"/>
      <c r="W65" s="31" t="n"/>
      <c r="X65" s="14" t="n"/>
      <c r="Y65" s="15" t="n"/>
      <c r="Z65" s="15" t="n"/>
      <c r="AA65" s="15" t="n"/>
      <c r="AB65" s="31" t="n"/>
      <c r="AC65" s="7">
        <f>IF(B65="","",IF(AB65="",TODAY()-B65,AB65-B65))</f>
        <v/>
      </c>
      <c r="AD65" s="14" t="n"/>
      <c r="AE65" s="14" t="n"/>
      <c r="AF65" s="14" t="n"/>
      <c r="AG65" s="37">
        <f>IF(B65="","",MAX(B65,IF(U65="",0,U65),IF(W65="",0,W65),IF(AB65="",0,AB65),IF(AN65="",0,AN65)))</f>
        <v/>
      </c>
      <c r="AH65" s="11">
        <f>IF(AG65="","",TODAY()-AG65)</f>
        <v/>
      </c>
      <c r="AI65" s="82">
        <f>IF(B65="","",MIN(100,IF(J65&gt;=300000,20,IF(J65&gt;=200000,10,5))+IF(OR(C65="Referral",C65="Passaparola"),20,IF(OR(C65="Sito web",C65="LinkedIn",C65="Email marketing"),15,10))+IF(L65&gt;=8,25,IF(L65&gt;=6,18,IF(L65&gt;=4,12,5)))+IF(AND(V65&lt;&gt;"",V65&lt;&gt;"Non risponde",V65&lt;&gt;"Non interessato"),10,0)+IF(X65="Eseguita",10,0)+IF(Z65&gt;0,15,0)))</f>
        <v/>
      </c>
      <c r="AJ65" s="82">
        <f>IF(AI65="","",IF(AI65&gt;=80,"Hot",IF(AI65&gt;=60,"Alta",IF(AI65&gt;=40,"Media","Bassa"))))</f>
        <v/>
      </c>
      <c r="AK65" s="11">
        <f>IF(B65="","",IF(U65="",TODAY()-B65,U65-B65))</f>
        <v/>
      </c>
      <c r="AL65" s="82">
        <f>IF(B65="","",IF(M65="Vinta","Chiusa - vinta",IF(M65="Persa","Chiusa - persa",IF(AND(U65="",TODAY()-B65&gt;1),"Contattare subito",IF(AND(M65="In corso",AH65&gt;7),"Lead in stallo",IF(AND(AN65&lt;&gt;"",AN65&lt;TODAY(),M65="In corso"),"Follow-up scaduto",IF(AND(K65="Offerta",Y65="",W65&lt;&gt;"",TODAY()-W65&gt;3),"Verificare offerta","OK"))))))</f>
        <v/>
      </c>
      <c r="AM65" s="38" t="n"/>
      <c r="AN65" s="39" t="n"/>
      <c r="AO65" s="11">
        <f>IF(AND(AN65&lt;&gt;"",AN65&lt;TODAY(),M65="In corso"),1,0)</f>
        <v/>
      </c>
      <c r="AP65" s="83">
        <f>IF(B65="","",IF(OR(M65="Vinta",M65="Persa"),0,IF(AL65="Contattare subito",50,0)+IF(AL65="Follow-up scaduto",40,0)+IF(AL65="Lead in stallo",35,0)+IF(AJ65="Hot",30,IF(AJ65="Alta",20,IF(AJ65="Media",10,0)))+IF(AO65=1,10,0)+L65/10+ROW()/100000))</f>
        <v/>
      </c>
    </row>
    <row r="66">
      <c r="A66" s="7">
        <f>IF(B66="","",ROW()-1)</f>
        <v/>
      </c>
      <c r="B66" s="31" t="n"/>
      <c r="C66" s="14" t="n"/>
      <c r="D66" s="14" t="n"/>
      <c r="E66" s="14" t="n"/>
      <c r="F66" s="14" t="n"/>
      <c r="G66" s="14" t="n"/>
      <c r="H66" s="14" t="n"/>
      <c r="I66" s="14" t="n"/>
      <c r="J66" s="15" t="n"/>
      <c r="K66" s="14" t="n"/>
      <c r="L66" s="11">
        <f>IF(K66="","",IF(K66="Nuovo",1,IF(K66="Tentativo contatto",1,IF(K66="Contattato",2,IF(K66="Qualificato",4,IF(K66="Visita fissata",5,IF(K66="Visita effettuata",6,IF(K66="Trattativa",7,IF(K66="Offerta",8,IF(K66="Prenotazione",9,IF(K66="Venduto",10,""))))))))))))</f>
        <v/>
      </c>
      <c r="M66" s="16" t="n"/>
      <c r="N66" s="11">
        <f>IF(L66&gt;=4,1,0)</f>
        <v/>
      </c>
      <c r="O66" s="11">
        <f>IF(L66&gt;=6,1,0)</f>
        <v/>
      </c>
      <c r="P66" s="11">
        <f>IF(L66&gt;=7,1,0)</f>
        <v/>
      </c>
      <c r="Q66" s="11">
        <f>IF(L66&gt;=8,1,0)</f>
        <v/>
      </c>
      <c r="R66" s="11">
        <f>IF(L66&gt;=9,1,0)</f>
        <v/>
      </c>
      <c r="S66" s="11">
        <f>IF(OR(L66=10,M66="Vinta"),1,0)</f>
        <v/>
      </c>
      <c r="T66" s="11">
        <f>IF(M66="Persa",1,0)</f>
        <v/>
      </c>
      <c r="U66" s="31" t="n"/>
      <c r="V66" s="14" t="n"/>
      <c r="W66" s="31" t="n"/>
      <c r="X66" s="14" t="n"/>
      <c r="Y66" s="15" t="n"/>
      <c r="Z66" s="15" t="n"/>
      <c r="AA66" s="15" t="n"/>
      <c r="AB66" s="31" t="n"/>
      <c r="AC66" s="7">
        <f>IF(B66="","",IF(AB66="",TODAY()-B66,AB66-B66))</f>
        <v/>
      </c>
      <c r="AD66" s="14" t="n"/>
      <c r="AE66" s="14" t="n"/>
      <c r="AF66" s="14" t="n"/>
      <c r="AG66" s="37">
        <f>IF(B66="","",MAX(B66,IF(U66="",0,U66),IF(W66="",0,W66),IF(AB66="",0,AB66),IF(AN66="",0,AN66)))</f>
        <v/>
      </c>
      <c r="AH66" s="11">
        <f>IF(AG66="","",TODAY()-AG66)</f>
        <v/>
      </c>
      <c r="AI66" s="80">
        <f>IF(B66="","",MIN(100,IF(J66&gt;=300000,20,IF(J66&gt;=200000,10,5))+IF(OR(C66="Referral",C66="Passaparola"),20,IF(OR(C66="Sito web",C66="LinkedIn",C66="Email marketing"),15,10))+IF(L66&gt;=8,25,IF(L66&gt;=6,18,IF(L66&gt;=4,12,5)))+IF(AND(V66&lt;&gt;"",V66&lt;&gt;"Non risponde",V66&lt;&gt;"Non interessato"),10,0)+IF(X66="Eseguita",10,0)+IF(Z66&gt;0,15,0)))</f>
        <v/>
      </c>
      <c r="AJ66" s="80">
        <f>IF(AI66="","",IF(AI66&gt;=80,"Hot",IF(AI66&gt;=60,"Alta",IF(AI66&gt;=40,"Media","Bassa"))))</f>
        <v/>
      </c>
      <c r="AK66" s="11">
        <f>IF(B66="","",IF(U66="",TODAY()-B66,U66-B66))</f>
        <v/>
      </c>
      <c r="AL66" s="80">
        <f>IF(B66="","",IF(M66="Vinta","Chiusa - vinta",IF(M66="Persa","Chiusa - persa",IF(AND(U66="",TODAY()-B66&gt;1),"Contattare subito",IF(AND(M66="In corso",AH66&gt;7),"Lead in stallo",IF(AND(AN66&lt;&gt;"",AN66&lt;TODAY(),M66="In corso"),"Follow-up scaduto",IF(AND(K66="Offerta",Y66="",W66&lt;&gt;"",TODAY()-W66&gt;3),"Verificare offerta","OK"))))))</f>
        <v/>
      </c>
      <c r="AM66" s="38" t="n"/>
      <c r="AN66" s="39" t="n"/>
      <c r="AO66" s="11">
        <f>IF(AND(AN66&lt;&gt;"",AN66&lt;TODAY(),M66="In corso"),1,0)</f>
        <v/>
      </c>
      <c r="AP66" s="81">
        <f>IF(B66="","",IF(OR(M66="Vinta",M66="Persa"),0,IF(AL66="Contattare subito",50,0)+IF(AL66="Follow-up scaduto",40,0)+IF(AL66="Lead in stallo",35,0)+IF(AJ66="Hot",30,IF(AJ66="Alta",20,IF(AJ66="Media",10,0)))+IF(AO66=1,10,0)+L66/10+ROW()/100000))</f>
        <v/>
      </c>
    </row>
    <row r="67">
      <c r="A67" s="7">
        <f>IF(B67="","",ROW()-1)</f>
        <v/>
      </c>
      <c r="B67" s="31" t="n"/>
      <c r="C67" s="14" t="n"/>
      <c r="D67" s="14" t="n"/>
      <c r="E67" s="14" t="n"/>
      <c r="F67" s="14" t="n"/>
      <c r="G67" s="14" t="n"/>
      <c r="H67" s="14" t="n"/>
      <c r="I67" s="14" t="n"/>
      <c r="J67" s="15" t="n"/>
      <c r="K67" s="14" t="n"/>
      <c r="L67" s="11">
        <f>IF(K67="","",IF(K67="Nuovo",1,IF(K67="Tentativo contatto",1,IF(K67="Contattato",2,IF(K67="Qualificato",4,IF(K67="Visita fissata",5,IF(K67="Visita effettuata",6,IF(K67="Trattativa",7,IF(K67="Offerta",8,IF(K67="Prenotazione",9,IF(K67="Venduto",10,""))))))))))))</f>
        <v/>
      </c>
      <c r="M67" s="16" t="n"/>
      <c r="N67" s="11">
        <f>IF(L67&gt;=4,1,0)</f>
        <v/>
      </c>
      <c r="O67" s="11">
        <f>IF(L67&gt;=6,1,0)</f>
        <v/>
      </c>
      <c r="P67" s="11">
        <f>IF(L67&gt;=7,1,0)</f>
        <v/>
      </c>
      <c r="Q67" s="11">
        <f>IF(L67&gt;=8,1,0)</f>
        <v/>
      </c>
      <c r="R67" s="11">
        <f>IF(L67&gt;=9,1,0)</f>
        <v/>
      </c>
      <c r="S67" s="11">
        <f>IF(OR(L67=10,M67="Vinta"),1,0)</f>
        <v/>
      </c>
      <c r="T67" s="11">
        <f>IF(M67="Persa",1,0)</f>
        <v/>
      </c>
      <c r="U67" s="31" t="n"/>
      <c r="V67" s="14" t="n"/>
      <c r="W67" s="31" t="n"/>
      <c r="X67" s="14" t="n"/>
      <c r="Y67" s="15" t="n"/>
      <c r="Z67" s="15" t="n"/>
      <c r="AA67" s="15" t="n"/>
      <c r="AB67" s="31" t="n"/>
      <c r="AC67" s="7">
        <f>IF(B67="","",IF(AB67="",TODAY()-B67,AB67-B67))</f>
        <v/>
      </c>
      <c r="AD67" s="14" t="n"/>
      <c r="AE67" s="14" t="n"/>
      <c r="AF67" s="14" t="n"/>
      <c r="AG67" s="37">
        <f>IF(B67="","",MAX(B67,IF(U67="",0,U67),IF(W67="",0,W67),IF(AB67="",0,AB67),IF(AN67="",0,AN67)))</f>
        <v/>
      </c>
      <c r="AH67" s="11">
        <f>IF(AG67="","",TODAY()-AG67)</f>
        <v/>
      </c>
      <c r="AI67" s="82">
        <f>IF(B67="","",MIN(100,IF(J67&gt;=300000,20,IF(J67&gt;=200000,10,5))+IF(OR(C67="Referral",C67="Passaparola"),20,IF(OR(C67="Sito web",C67="LinkedIn",C67="Email marketing"),15,10))+IF(L67&gt;=8,25,IF(L67&gt;=6,18,IF(L67&gt;=4,12,5)))+IF(AND(V67&lt;&gt;"",V67&lt;&gt;"Non risponde",V67&lt;&gt;"Non interessato"),10,0)+IF(X67="Eseguita",10,0)+IF(Z67&gt;0,15,0)))</f>
        <v/>
      </c>
      <c r="AJ67" s="82">
        <f>IF(AI67="","",IF(AI67&gt;=80,"Hot",IF(AI67&gt;=60,"Alta",IF(AI67&gt;=40,"Media","Bassa"))))</f>
        <v/>
      </c>
      <c r="AK67" s="11">
        <f>IF(B67="","",IF(U67="",TODAY()-B67,U67-B67))</f>
        <v/>
      </c>
      <c r="AL67" s="82">
        <f>IF(B67="","",IF(M67="Vinta","Chiusa - vinta",IF(M67="Persa","Chiusa - persa",IF(AND(U67="",TODAY()-B67&gt;1),"Contattare subito",IF(AND(M67="In corso",AH67&gt;7),"Lead in stallo",IF(AND(AN67&lt;&gt;"",AN67&lt;TODAY(),M67="In corso"),"Follow-up scaduto",IF(AND(K67="Offerta",Y67="",W67&lt;&gt;"",TODAY()-W67&gt;3),"Verificare offerta","OK"))))))</f>
        <v/>
      </c>
      <c r="AM67" s="38" t="n"/>
      <c r="AN67" s="39" t="n"/>
      <c r="AO67" s="11">
        <f>IF(AND(AN67&lt;&gt;"",AN67&lt;TODAY(),M67="In corso"),1,0)</f>
        <v/>
      </c>
      <c r="AP67" s="83">
        <f>IF(B67="","",IF(OR(M67="Vinta",M67="Persa"),0,IF(AL67="Contattare subito",50,0)+IF(AL67="Follow-up scaduto",40,0)+IF(AL67="Lead in stallo",35,0)+IF(AJ67="Hot",30,IF(AJ67="Alta",20,IF(AJ67="Media",10,0)))+IF(AO67=1,10,0)+L67/10+ROW()/100000))</f>
        <v/>
      </c>
    </row>
    <row r="68">
      <c r="A68" s="7">
        <f>IF(B68="","",ROW()-1)</f>
        <v/>
      </c>
      <c r="B68" s="31" t="n"/>
      <c r="C68" s="14" t="n"/>
      <c r="D68" s="14" t="n"/>
      <c r="E68" s="14" t="n"/>
      <c r="F68" s="14" t="n"/>
      <c r="G68" s="14" t="n"/>
      <c r="H68" s="14" t="n"/>
      <c r="I68" s="14" t="n"/>
      <c r="J68" s="15" t="n"/>
      <c r="K68" s="14" t="n"/>
      <c r="L68" s="11">
        <f>IF(K68="","",IF(K68="Nuovo",1,IF(K68="Tentativo contatto",1,IF(K68="Contattato",2,IF(K68="Qualificato",4,IF(K68="Visita fissata",5,IF(K68="Visita effettuata",6,IF(K68="Trattativa",7,IF(K68="Offerta",8,IF(K68="Prenotazione",9,IF(K68="Venduto",10,""))))))))))))</f>
        <v/>
      </c>
      <c r="M68" s="16" t="n"/>
      <c r="N68" s="11">
        <f>IF(L68&gt;=4,1,0)</f>
        <v/>
      </c>
      <c r="O68" s="11">
        <f>IF(L68&gt;=6,1,0)</f>
        <v/>
      </c>
      <c r="P68" s="11">
        <f>IF(L68&gt;=7,1,0)</f>
        <v/>
      </c>
      <c r="Q68" s="11">
        <f>IF(L68&gt;=8,1,0)</f>
        <v/>
      </c>
      <c r="R68" s="11">
        <f>IF(L68&gt;=9,1,0)</f>
        <v/>
      </c>
      <c r="S68" s="11">
        <f>IF(OR(L68=10,M68="Vinta"),1,0)</f>
        <v/>
      </c>
      <c r="T68" s="11">
        <f>IF(M68="Persa",1,0)</f>
        <v/>
      </c>
      <c r="U68" s="31" t="n"/>
      <c r="V68" s="14" t="n"/>
      <c r="W68" s="31" t="n"/>
      <c r="X68" s="14" t="n"/>
      <c r="Y68" s="15" t="n"/>
      <c r="Z68" s="15" t="n"/>
      <c r="AA68" s="15" t="n"/>
      <c r="AB68" s="31" t="n"/>
      <c r="AC68" s="7">
        <f>IF(B68="","",IF(AB68="",TODAY()-B68,AB68-B68))</f>
        <v/>
      </c>
      <c r="AD68" s="14" t="n"/>
      <c r="AE68" s="14" t="n"/>
      <c r="AF68" s="14" t="n"/>
      <c r="AG68" s="37">
        <f>IF(B68="","",MAX(B68,IF(U68="",0,U68),IF(W68="",0,W68),IF(AB68="",0,AB68),IF(AN68="",0,AN68)))</f>
        <v/>
      </c>
      <c r="AH68" s="11">
        <f>IF(AG68="","",TODAY()-AG68)</f>
        <v/>
      </c>
      <c r="AI68" s="80">
        <f>IF(B68="","",MIN(100,IF(J68&gt;=300000,20,IF(J68&gt;=200000,10,5))+IF(OR(C68="Referral",C68="Passaparola"),20,IF(OR(C68="Sito web",C68="LinkedIn",C68="Email marketing"),15,10))+IF(L68&gt;=8,25,IF(L68&gt;=6,18,IF(L68&gt;=4,12,5)))+IF(AND(V68&lt;&gt;"",V68&lt;&gt;"Non risponde",V68&lt;&gt;"Non interessato"),10,0)+IF(X68="Eseguita",10,0)+IF(Z68&gt;0,15,0)))</f>
        <v/>
      </c>
      <c r="AJ68" s="80">
        <f>IF(AI68="","",IF(AI68&gt;=80,"Hot",IF(AI68&gt;=60,"Alta",IF(AI68&gt;=40,"Media","Bassa"))))</f>
        <v/>
      </c>
      <c r="AK68" s="11">
        <f>IF(B68="","",IF(U68="",TODAY()-B68,U68-B68))</f>
        <v/>
      </c>
      <c r="AL68" s="80">
        <f>IF(B68="","",IF(M68="Vinta","Chiusa - vinta",IF(M68="Persa","Chiusa - persa",IF(AND(U68="",TODAY()-B68&gt;1),"Contattare subito",IF(AND(M68="In corso",AH68&gt;7),"Lead in stallo",IF(AND(AN68&lt;&gt;"",AN68&lt;TODAY(),M68="In corso"),"Follow-up scaduto",IF(AND(K68="Offerta",Y68="",W68&lt;&gt;"",TODAY()-W68&gt;3),"Verificare offerta","OK"))))))</f>
        <v/>
      </c>
      <c r="AM68" s="38" t="n"/>
      <c r="AN68" s="39" t="n"/>
      <c r="AO68" s="11">
        <f>IF(AND(AN68&lt;&gt;"",AN68&lt;TODAY(),M68="In corso"),1,0)</f>
        <v/>
      </c>
      <c r="AP68" s="81">
        <f>IF(B68="","",IF(OR(M68="Vinta",M68="Persa"),0,IF(AL68="Contattare subito",50,0)+IF(AL68="Follow-up scaduto",40,0)+IF(AL68="Lead in stallo",35,0)+IF(AJ68="Hot",30,IF(AJ68="Alta",20,IF(AJ68="Media",10,0)))+IF(AO68=1,10,0)+L68/10+ROW()/100000))</f>
        <v/>
      </c>
    </row>
    <row r="69">
      <c r="A69" s="7">
        <f>IF(B69="","",ROW()-1)</f>
        <v/>
      </c>
      <c r="B69" s="31" t="n"/>
      <c r="C69" s="14" t="n"/>
      <c r="D69" s="14" t="n"/>
      <c r="E69" s="14" t="n"/>
      <c r="F69" s="14" t="n"/>
      <c r="G69" s="14" t="n"/>
      <c r="H69" s="14" t="n"/>
      <c r="I69" s="14" t="n"/>
      <c r="J69" s="15" t="n"/>
      <c r="K69" s="14" t="n"/>
      <c r="L69" s="11">
        <f>IF(K69="","",IF(K69="Nuovo",1,IF(K69="Tentativo contatto",1,IF(K69="Contattato",2,IF(K69="Qualificato",4,IF(K69="Visita fissata",5,IF(K69="Visita effettuata",6,IF(K69="Trattativa",7,IF(K69="Offerta",8,IF(K69="Prenotazione",9,IF(K69="Venduto",10,""))))))))))))</f>
        <v/>
      </c>
      <c r="M69" s="16" t="n"/>
      <c r="N69" s="11">
        <f>IF(L69&gt;=4,1,0)</f>
        <v/>
      </c>
      <c r="O69" s="11">
        <f>IF(L69&gt;=6,1,0)</f>
        <v/>
      </c>
      <c r="P69" s="11">
        <f>IF(L69&gt;=7,1,0)</f>
        <v/>
      </c>
      <c r="Q69" s="11">
        <f>IF(L69&gt;=8,1,0)</f>
        <v/>
      </c>
      <c r="R69" s="11">
        <f>IF(L69&gt;=9,1,0)</f>
        <v/>
      </c>
      <c r="S69" s="11">
        <f>IF(OR(L69=10,M69="Vinta"),1,0)</f>
        <v/>
      </c>
      <c r="T69" s="11">
        <f>IF(M69="Persa",1,0)</f>
        <v/>
      </c>
      <c r="U69" s="31" t="n"/>
      <c r="V69" s="14" t="n"/>
      <c r="W69" s="31" t="n"/>
      <c r="X69" s="14" t="n"/>
      <c r="Y69" s="15" t="n"/>
      <c r="Z69" s="15" t="n"/>
      <c r="AA69" s="15" t="n"/>
      <c r="AB69" s="31" t="n"/>
      <c r="AC69" s="7">
        <f>IF(B69="","",IF(AB69="",TODAY()-B69,AB69-B69))</f>
        <v/>
      </c>
      <c r="AD69" s="14" t="n"/>
      <c r="AE69" s="14" t="n"/>
      <c r="AF69" s="14" t="n"/>
      <c r="AG69" s="37">
        <f>IF(B69="","",MAX(B69,IF(U69="",0,U69),IF(W69="",0,W69),IF(AB69="",0,AB69),IF(AN69="",0,AN69)))</f>
        <v/>
      </c>
      <c r="AH69" s="11">
        <f>IF(AG69="","",TODAY()-AG69)</f>
        <v/>
      </c>
      <c r="AI69" s="82">
        <f>IF(B69="","",MIN(100,IF(J69&gt;=300000,20,IF(J69&gt;=200000,10,5))+IF(OR(C69="Referral",C69="Passaparola"),20,IF(OR(C69="Sito web",C69="LinkedIn",C69="Email marketing"),15,10))+IF(L69&gt;=8,25,IF(L69&gt;=6,18,IF(L69&gt;=4,12,5)))+IF(AND(V69&lt;&gt;"",V69&lt;&gt;"Non risponde",V69&lt;&gt;"Non interessato"),10,0)+IF(X69="Eseguita",10,0)+IF(Z69&gt;0,15,0)))</f>
        <v/>
      </c>
      <c r="AJ69" s="82">
        <f>IF(AI69="","",IF(AI69&gt;=80,"Hot",IF(AI69&gt;=60,"Alta",IF(AI69&gt;=40,"Media","Bassa"))))</f>
        <v/>
      </c>
      <c r="AK69" s="11">
        <f>IF(B69="","",IF(U69="",TODAY()-B69,U69-B69))</f>
        <v/>
      </c>
      <c r="AL69" s="82">
        <f>IF(B69="","",IF(M69="Vinta","Chiusa - vinta",IF(M69="Persa","Chiusa - persa",IF(AND(U69="",TODAY()-B69&gt;1),"Contattare subito",IF(AND(M69="In corso",AH69&gt;7),"Lead in stallo",IF(AND(AN69&lt;&gt;"",AN69&lt;TODAY(),M69="In corso"),"Follow-up scaduto",IF(AND(K69="Offerta",Y69="",W69&lt;&gt;"",TODAY()-W69&gt;3),"Verificare offerta","OK"))))))</f>
        <v/>
      </c>
      <c r="AM69" s="38" t="n"/>
      <c r="AN69" s="39" t="n"/>
      <c r="AO69" s="11">
        <f>IF(AND(AN69&lt;&gt;"",AN69&lt;TODAY(),M69="In corso"),1,0)</f>
        <v/>
      </c>
      <c r="AP69" s="83">
        <f>IF(B69="","",IF(OR(M69="Vinta",M69="Persa"),0,IF(AL69="Contattare subito",50,0)+IF(AL69="Follow-up scaduto",40,0)+IF(AL69="Lead in stallo",35,0)+IF(AJ69="Hot",30,IF(AJ69="Alta",20,IF(AJ69="Media",10,0)))+IF(AO69=1,10,0)+L69/10+ROW()/100000))</f>
        <v/>
      </c>
    </row>
    <row r="70">
      <c r="A70" s="7">
        <f>IF(B70="","",ROW()-1)</f>
        <v/>
      </c>
      <c r="B70" s="31" t="n"/>
      <c r="C70" s="14" t="n"/>
      <c r="D70" s="14" t="n"/>
      <c r="E70" s="14" t="n"/>
      <c r="F70" s="14" t="n"/>
      <c r="G70" s="14" t="n"/>
      <c r="H70" s="14" t="n"/>
      <c r="I70" s="14" t="n"/>
      <c r="J70" s="15" t="n"/>
      <c r="K70" s="14" t="n"/>
      <c r="L70" s="11">
        <f>IF(K70="","",IF(K70="Nuovo",1,IF(K70="Tentativo contatto",1,IF(K70="Contattato",2,IF(K70="Qualificato",4,IF(K70="Visita fissata",5,IF(K70="Visita effettuata",6,IF(K70="Trattativa",7,IF(K70="Offerta",8,IF(K70="Prenotazione",9,IF(K70="Venduto",10,""))))))))))))</f>
        <v/>
      </c>
      <c r="M70" s="16" t="n"/>
      <c r="N70" s="11">
        <f>IF(L70&gt;=4,1,0)</f>
        <v/>
      </c>
      <c r="O70" s="11">
        <f>IF(L70&gt;=6,1,0)</f>
        <v/>
      </c>
      <c r="P70" s="11">
        <f>IF(L70&gt;=7,1,0)</f>
        <v/>
      </c>
      <c r="Q70" s="11">
        <f>IF(L70&gt;=8,1,0)</f>
        <v/>
      </c>
      <c r="R70" s="11">
        <f>IF(L70&gt;=9,1,0)</f>
        <v/>
      </c>
      <c r="S70" s="11">
        <f>IF(OR(L70=10,M70="Vinta"),1,0)</f>
        <v/>
      </c>
      <c r="T70" s="11">
        <f>IF(M70="Persa",1,0)</f>
        <v/>
      </c>
      <c r="U70" s="31" t="n"/>
      <c r="V70" s="14" t="n"/>
      <c r="W70" s="31" t="n"/>
      <c r="X70" s="14" t="n"/>
      <c r="Y70" s="15" t="n"/>
      <c r="Z70" s="15" t="n"/>
      <c r="AA70" s="15" t="n"/>
      <c r="AB70" s="31" t="n"/>
      <c r="AC70" s="7">
        <f>IF(B70="","",IF(AB70="",TODAY()-B70,AB70-B70))</f>
        <v/>
      </c>
      <c r="AD70" s="14" t="n"/>
      <c r="AE70" s="14" t="n"/>
      <c r="AF70" s="14" t="n"/>
      <c r="AG70" s="37">
        <f>IF(B70="","",MAX(B70,IF(U70="",0,U70),IF(W70="",0,W70),IF(AB70="",0,AB70),IF(AN70="",0,AN70)))</f>
        <v/>
      </c>
      <c r="AH70" s="11">
        <f>IF(AG70="","",TODAY()-AG70)</f>
        <v/>
      </c>
      <c r="AI70" s="80">
        <f>IF(B70="","",MIN(100,IF(J70&gt;=300000,20,IF(J70&gt;=200000,10,5))+IF(OR(C70="Referral",C70="Passaparola"),20,IF(OR(C70="Sito web",C70="LinkedIn",C70="Email marketing"),15,10))+IF(L70&gt;=8,25,IF(L70&gt;=6,18,IF(L70&gt;=4,12,5)))+IF(AND(V70&lt;&gt;"",V70&lt;&gt;"Non risponde",V70&lt;&gt;"Non interessato"),10,0)+IF(X70="Eseguita",10,0)+IF(Z70&gt;0,15,0)))</f>
        <v/>
      </c>
      <c r="AJ70" s="80">
        <f>IF(AI70="","",IF(AI70&gt;=80,"Hot",IF(AI70&gt;=60,"Alta",IF(AI70&gt;=40,"Media","Bassa"))))</f>
        <v/>
      </c>
      <c r="AK70" s="11">
        <f>IF(B70="","",IF(U70="",TODAY()-B70,U70-B70))</f>
        <v/>
      </c>
      <c r="AL70" s="80">
        <f>IF(B70="","",IF(M70="Vinta","Chiusa - vinta",IF(M70="Persa","Chiusa - persa",IF(AND(U70="",TODAY()-B70&gt;1),"Contattare subito",IF(AND(M70="In corso",AH70&gt;7),"Lead in stallo",IF(AND(AN70&lt;&gt;"",AN70&lt;TODAY(),M70="In corso"),"Follow-up scaduto",IF(AND(K70="Offerta",Y70="",W70&lt;&gt;"",TODAY()-W70&gt;3),"Verificare offerta","OK"))))))</f>
        <v/>
      </c>
      <c r="AM70" s="38" t="n"/>
      <c r="AN70" s="39" t="n"/>
      <c r="AO70" s="11">
        <f>IF(AND(AN70&lt;&gt;"",AN70&lt;TODAY(),M70="In corso"),1,0)</f>
        <v/>
      </c>
      <c r="AP70" s="81">
        <f>IF(B70="","",IF(OR(M70="Vinta",M70="Persa"),0,IF(AL70="Contattare subito",50,0)+IF(AL70="Follow-up scaduto",40,0)+IF(AL70="Lead in stallo",35,0)+IF(AJ70="Hot",30,IF(AJ70="Alta",20,IF(AJ70="Media",10,0)))+IF(AO70=1,10,0)+L70/10+ROW()/100000))</f>
        <v/>
      </c>
    </row>
    <row r="71">
      <c r="A71" s="7">
        <f>IF(B71="","",ROW()-1)</f>
        <v/>
      </c>
      <c r="B71" s="31" t="n"/>
      <c r="C71" s="14" t="n"/>
      <c r="D71" s="14" t="n"/>
      <c r="E71" s="14" t="n"/>
      <c r="F71" s="14" t="n"/>
      <c r="G71" s="14" t="n"/>
      <c r="H71" s="14" t="n"/>
      <c r="I71" s="14" t="n"/>
      <c r="J71" s="15" t="n"/>
      <c r="K71" s="14" t="n"/>
      <c r="L71" s="11">
        <f>IF(K71="","",IF(K71="Nuovo",1,IF(K71="Tentativo contatto",1,IF(K71="Contattato",2,IF(K71="Qualificato",4,IF(K71="Visita fissata",5,IF(K71="Visita effettuata",6,IF(K71="Trattativa",7,IF(K71="Offerta",8,IF(K71="Prenotazione",9,IF(K71="Venduto",10,""))))))))))))</f>
        <v/>
      </c>
      <c r="M71" s="16" t="n"/>
      <c r="N71" s="11">
        <f>IF(L71&gt;=4,1,0)</f>
        <v/>
      </c>
      <c r="O71" s="11">
        <f>IF(L71&gt;=6,1,0)</f>
        <v/>
      </c>
      <c r="P71" s="11">
        <f>IF(L71&gt;=7,1,0)</f>
        <v/>
      </c>
      <c r="Q71" s="11">
        <f>IF(L71&gt;=8,1,0)</f>
        <v/>
      </c>
      <c r="R71" s="11">
        <f>IF(L71&gt;=9,1,0)</f>
        <v/>
      </c>
      <c r="S71" s="11">
        <f>IF(OR(L71=10,M71="Vinta"),1,0)</f>
        <v/>
      </c>
      <c r="T71" s="11">
        <f>IF(M71="Persa",1,0)</f>
        <v/>
      </c>
      <c r="U71" s="31" t="n"/>
      <c r="V71" s="14" t="n"/>
      <c r="W71" s="31" t="n"/>
      <c r="X71" s="14" t="n"/>
      <c r="Y71" s="15" t="n"/>
      <c r="Z71" s="15" t="n"/>
      <c r="AA71" s="15" t="n"/>
      <c r="AB71" s="31" t="n"/>
      <c r="AC71" s="7">
        <f>IF(B71="","",IF(AB71="",TODAY()-B71,AB71-B71))</f>
        <v/>
      </c>
      <c r="AD71" s="14" t="n"/>
      <c r="AE71" s="14" t="n"/>
      <c r="AF71" s="14" t="n"/>
      <c r="AG71" s="37">
        <f>IF(B71="","",MAX(B71,IF(U71="",0,U71),IF(W71="",0,W71),IF(AB71="",0,AB71),IF(AN71="",0,AN71)))</f>
        <v/>
      </c>
      <c r="AH71" s="11">
        <f>IF(AG71="","",TODAY()-AG71)</f>
        <v/>
      </c>
      <c r="AI71" s="82">
        <f>IF(B71="","",MIN(100,IF(J71&gt;=300000,20,IF(J71&gt;=200000,10,5))+IF(OR(C71="Referral",C71="Passaparola"),20,IF(OR(C71="Sito web",C71="LinkedIn",C71="Email marketing"),15,10))+IF(L71&gt;=8,25,IF(L71&gt;=6,18,IF(L71&gt;=4,12,5)))+IF(AND(V71&lt;&gt;"",V71&lt;&gt;"Non risponde",V71&lt;&gt;"Non interessato"),10,0)+IF(X71="Eseguita",10,0)+IF(Z71&gt;0,15,0)))</f>
        <v/>
      </c>
      <c r="AJ71" s="82">
        <f>IF(AI71="","",IF(AI71&gt;=80,"Hot",IF(AI71&gt;=60,"Alta",IF(AI71&gt;=40,"Media","Bassa"))))</f>
        <v/>
      </c>
      <c r="AK71" s="11">
        <f>IF(B71="","",IF(U71="",TODAY()-B71,U71-B71))</f>
        <v/>
      </c>
      <c r="AL71" s="82">
        <f>IF(B71="","",IF(M71="Vinta","Chiusa - vinta",IF(M71="Persa","Chiusa - persa",IF(AND(U71="",TODAY()-B71&gt;1),"Contattare subito",IF(AND(M71="In corso",AH71&gt;7),"Lead in stallo",IF(AND(AN71&lt;&gt;"",AN71&lt;TODAY(),M71="In corso"),"Follow-up scaduto",IF(AND(K71="Offerta",Y71="",W71&lt;&gt;"",TODAY()-W71&gt;3),"Verificare offerta","OK"))))))</f>
        <v/>
      </c>
      <c r="AM71" s="38" t="n"/>
      <c r="AN71" s="39" t="n"/>
      <c r="AO71" s="11">
        <f>IF(AND(AN71&lt;&gt;"",AN71&lt;TODAY(),M71="In corso"),1,0)</f>
        <v/>
      </c>
      <c r="AP71" s="83">
        <f>IF(B71="","",IF(OR(M71="Vinta",M71="Persa"),0,IF(AL71="Contattare subito",50,0)+IF(AL71="Follow-up scaduto",40,0)+IF(AL71="Lead in stallo",35,0)+IF(AJ71="Hot",30,IF(AJ71="Alta",20,IF(AJ71="Media",10,0)))+IF(AO71=1,10,0)+L71/10+ROW()/100000))</f>
        <v/>
      </c>
    </row>
    <row r="72">
      <c r="A72" s="7">
        <f>IF(B72="","",ROW()-1)</f>
        <v/>
      </c>
      <c r="B72" s="31" t="n"/>
      <c r="C72" s="14" t="n"/>
      <c r="D72" s="14" t="n"/>
      <c r="E72" s="14" t="n"/>
      <c r="F72" s="14" t="n"/>
      <c r="G72" s="14" t="n"/>
      <c r="H72" s="14" t="n"/>
      <c r="I72" s="14" t="n"/>
      <c r="J72" s="15" t="n"/>
      <c r="K72" s="14" t="n"/>
      <c r="L72" s="11">
        <f>IF(K72="","",IF(K72="Nuovo",1,IF(K72="Tentativo contatto",1,IF(K72="Contattato",2,IF(K72="Qualificato",4,IF(K72="Visita fissata",5,IF(K72="Visita effettuata",6,IF(K72="Trattativa",7,IF(K72="Offerta",8,IF(K72="Prenotazione",9,IF(K72="Venduto",10,""))))))))))))</f>
        <v/>
      </c>
      <c r="M72" s="16" t="n"/>
      <c r="N72" s="11">
        <f>IF(L72&gt;=4,1,0)</f>
        <v/>
      </c>
      <c r="O72" s="11">
        <f>IF(L72&gt;=6,1,0)</f>
        <v/>
      </c>
      <c r="P72" s="11">
        <f>IF(L72&gt;=7,1,0)</f>
        <v/>
      </c>
      <c r="Q72" s="11">
        <f>IF(L72&gt;=8,1,0)</f>
        <v/>
      </c>
      <c r="R72" s="11">
        <f>IF(L72&gt;=9,1,0)</f>
        <v/>
      </c>
      <c r="S72" s="11">
        <f>IF(OR(L72=10,M72="Vinta"),1,0)</f>
        <v/>
      </c>
      <c r="T72" s="11">
        <f>IF(M72="Persa",1,0)</f>
        <v/>
      </c>
      <c r="U72" s="31" t="n"/>
      <c r="V72" s="14" t="n"/>
      <c r="W72" s="31" t="n"/>
      <c r="X72" s="14" t="n"/>
      <c r="Y72" s="15" t="n"/>
      <c r="Z72" s="15" t="n"/>
      <c r="AA72" s="15" t="n"/>
      <c r="AB72" s="31" t="n"/>
      <c r="AC72" s="7">
        <f>IF(B72="","",IF(AB72="",TODAY()-B72,AB72-B72))</f>
        <v/>
      </c>
      <c r="AD72" s="14" t="n"/>
      <c r="AE72" s="14" t="n"/>
      <c r="AF72" s="14" t="n"/>
      <c r="AG72" s="37">
        <f>IF(B72="","",MAX(B72,IF(U72="",0,U72),IF(W72="",0,W72),IF(AB72="",0,AB72),IF(AN72="",0,AN72)))</f>
        <v/>
      </c>
      <c r="AH72" s="11">
        <f>IF(AG72="","",TODAY()-AG72)</f>
        <v/>
      </c>
      <c r="AI72" s="80">
        <f>IF(B72="","",MIN(100,IF(J72&gt;=300000,20,IF(J72&gt;=200000,10,5))+IF(OR(C72="Referral",C72="Passaparola"),20,IF(OR(C72="Sito web",C72="LinkedIn",C72="Email marketing"),15,10))+IF(L72&gt;=8,25,IF(L72&gt;=6,18,IF(L72&gt;=4,12,5)))+IF(AND(V72&lt;&gt;"",V72&lt;&gt;"Non risponde",V72&lt;&gt;"Non interessato"),10,0)+IF(X72="Eseguita",10,0)+IF(Z72&gt;0,15,0)))</f>
        <v/>
      </c>
      <c r="AJ72" s="80">
        <f>IF(AI72="","",IF(AI72&gt;=80,"Hot",IF(AI72&gt;=60,"Alta",IF(AI72&gt;=40,"Media","Bassa"))))</f>
        <v/>
      </c>
      <c r="AK72" s="11">
        <f>IF(B72="","",IF(U72="",TODAY()-B72,U72-B72))</f>
        <v/>
      </c>
      <c r="AL72" s="80">
        <f>IF(B72="","",IF(M72="Vinta","Chiusa - vinta",IF(M72="Persa","Chiusa - persa",IF(AND(U72="",TODAY()-B72&gt;1),"Contattare subito",IF(AND(M72="In corso",AH72&gt;7),"Lead in stallo",IF(AND(AN72&lt;&gt;"",AN72&lt;TODAY(),M72="In corso"),"Follow-up scaduto",IF(AND(K72="Offerta",Y72="",W72&lt;&gt;"",TODAY()-W72&gt;3),"Verificare offerta","OK"))))))</f>
        <v/>
      </c>
      <c r="AM72" s="38" t="n"/>
      <c r="AN72" s="39" t="n"/>
      <c r="AO72" s="11">
        <f>IF(AND(AN72&lt;&gt;"",AN72&lt;TODAY(),M72="In corso"),1,0)</f>
        <v/>
      </c>
      <c r="AP72" s="81">
        <f>IF(B72="","",IF(OR(M72="Vinta",M72="Persa"),0,IF(AL72="Contattare subito",50,0)+IF(AL72="Follow-up scaduto",40,0)+IF(AL72="Lead in stallo",35,0)+IF(AJ72="Hot",30,IF(AJ72="Alta",20,IF(AJ72="Media",10,0)))+IF(AO72=1,10,0)+L72/10+ROW()/100000))</f>
        <v/>
      </c>
    </row>
    <row r="73">
      <c r="A73" s="7">
        <f>IF(B73="","",ROW()-1)</f>
        <v/>
      </c>
      <c r="B73" s="31" t="n"/>
      <c r="C73" s="14" t="n"/>
      <c r="D73" s="14" t="n"/>
      <c r="E73" s="14" t="n"/>
      <c r="F73" s="14" t="n"/>
      <c r="G73" s="14" t="n"/>
      <c r="H73" s="14" t="n"/>
      <c r="I73" s="14" t="n"/>
      <c r="J73" s="15" t="n"/>
      <c r="K73" s="14" t="n"/>
      <c r="L73" s="11">
        <f>IF(K73="","",IF(K73="Nuovo",1,IF(K73="Tentativo contatto",1,IF(K73="Contattato",2,IF(K73="Qualificato",4,IF(K73="Visita fissata",5,IF(K73="Visita effettuata",6,IF(K73="Trattativa",7,IF(K73="Offerta",8,IF(K73="Prenotazione",9,IF(K73="Venduto",10,""))))))))))))</f>
        <v/>
      </c>
      <c r="M73" s="16" t="n"/>
      <c r="N73" s="11">
        <f>IF(L73&gt;=4,1,0)</f>
        <v/>
      </c>
      <c r="O73" s="11">
        <f>IF(L73&gt;=6,1,0)</f>
        <v/>
      </c>
      <c r="P73" s="11">
        <f>IF(L73&gt;=7,1,0)</f>
        <v/>
      </c>
      <c r="Q73" s="11">
        <f>IF(L73&gt;=8,1,0)</f>
        <v/>
      </c>
      <c r="R73" s="11">
        <f>IF(L73&gt;=9,1,0)</f>
        <v/>
      </c>
      <c r="S73" s="11">
        <f>IF(OR(L73=10,M73="Vinta"),1,0)</f>
        <v/>
      </c>
      <c r="T73" s="11">
        <f>IF(M73="Persa",1,0)</f>
        <v/>
      </c>
      <c r="U73" s="31" t="n"/>
      <c r="V73" s="14" t="n"/>
      <c r="W73" s="31" t="n"/>
      <c r="X73" s="14" t="n"/>
      <c r="Y73" s="15" t="n"/>
      <c r="Z73" s="15" t="n"/>
      <c r="AA73" s="15" t="n"/>
      <c r="AB73" s="31" t="n"/>
      <c r="AC73" s="7">
        <f>IF(B73="","",IF(AB73="",TODAY()-B73,AB73-B73))</f>
        <v/>
      </c>
      <c r="AD73" s="14" t="n"/>
      <c r="AE73" s="14" t="n"/>
      <c r="AF73" s="14" t="n"/>
      <c r="AG73" s="37">
        <f>IF(B73="","",MAX(B73,IF(U73="",0,U73),IF(W73="",0,W73),IF(AB73="",0,AB73),IF(AN73="",0,AN73)))</f>
        <v/>
      </c>
      <c r="AH73" s="11">
        <f>IF(AG73="","",TODAY()-AG73)</f>
        <v/>
      </c>
      <c r="AI73" s="82">
        <f>IF(B73="","",MIN(100,IF(J73&gt;=300000,20,IF(J73&gt;=200000,10,5))+IF(OR(C73="Referral",C73="Passaparola"),20,IF(OR(C73="Sito web",C73="LinkedIn",C73="Email marketing"),15,10))+IF(L73&gt;=8,25,IF(L73&gt;=6,18,IF(L73&gt;=4,12,5)))+IF(AND(V73&lt;&gt;"",V73&lt;&gt;"Non risponde",V73&lt;&gt;"Non interessato"),10,0)+IF(X73="Eseguita",10,0)+IF(Z73&gt;0,15,0)))</f>
        <v/>
      </c>
      <c r="AJ73" s="82">
        <f>IF(AI73="","",IF(AI73&gt;=80,"Hot",IF(AI73&gt;=60,"Alta",IF(AI73&gt;=40,"Media","Bassa"))))</f>
        <v/>
      </c>
      <c r="AK73" s="11">
        <f>IF(B73="","",IF(U73="",TODAY()-B73,U73-B73))</f>
        <v/>
      </c>
      <c r="AL73" s="82">
        <f>IF(B73="","",IF(M73="Vinta","Chiusa - vinta",IF(M73="Persa","Chiusa - persa",IF(AND(U73="",TODAY()-B73&gt;1),"Contattare subito",IF(AND(M73="In corso",AH73&gt;7),"Lead in stallo",IF(AND(AN73&lt;&gt;"",AN73&lt;TODAY(),M73="In corso"),"Follow-up scaduto",IF(AND(K73="Offerta",Y73="",W73&lt;&gt;"",TODAY()-W73&gt;3),"Verificare offerta","OK"))))))</f>
        <v/>
      </c>
      <c r="AM73" s="38" t="n"/>
      <c r="AN73" s="39" t="n"/>
      <c r="AO73" s="11">
        <f>IF(AND(AN73&lt;&gt;"",AN73&lt;TODAY(),M73="In corso"),1,0)</f>
        <v/>
      </c>
      <c r="AP73" s="83">
        <f>IF(B73="","",IF(OR(M73="Vinta",M73="Persa"),0,IF(AL73="Contattare subito",50,0)+IF(AL73="Follow-up scaduto",40,0)+IF(AL73="Lead in stallo",35,0)+IF(AJ73="Hot",30,IF(AJ73="Alta",20,IF(AJ73="Media",10,0)))+IF(AO73=1,10,0)+L73/10+ROW()/100000))</f>
        <v/>
      </c>
    </row>
    <row r="74">
      <c r="A74" s="7">
        <f>IF(B74="","",ROW()-1)</f>
        <v/>
      </c>
      <c r="B74" s="31" t="n"/>
      <c r="C74" s="14" t="n"/>
      <c r="D74" s="14" t="n"/>
      <c r="E74" s="14" t="n"/>
      <c r="F74" s="14" t="n"/>
      <c r="G74" s="14" t="n"/>
      <c r="H74" s="14" t="n"/>
      <c r="I74" s="14" t="n"/>
      <c r="J74" s="15" t="n"/>
      <c r="K74" s="14" t="n"/>
      <c r="L74" s="11">
        <f>IF(K74="","",IF(K74="Nuovo",1,IF(K74="Tentativo contatto",1,IF(K74="Contattato",2,IF(K74="Qualificato",4,IF(K74="Visita fissata",5,IF(K74="Visita effettuata",6,IF(K74="Trattativa",7,IF(K74="Offerta",8,IF(K74="Prenotazione",9,IF(K74="Venduto",10,""))))))))))))</f>
        <v/>
      </c>
      <c r="M74" s="16" t="n"/>
      <c r="N74" s="11">
        <f>IF(L74&gt;=4,1,0)</f>
        <v/>
      </c>
      <c r="O74" s="11">
        <f>IF(L74&gt;=6,1,0)</f>
        <v/>
      </c>
      <c r="P74" s="11">
        <f>IF(L74&gt;=7,1,0)</f>
        <v/>
      </c>
      <c r="Q74" s="11">
        <f>IF(L74&gt;=8,1,0)</f>
        <v/>
      </c>
      <c r="R74" s="11">
        <f>IF(L74&gt;=9,1,0)</f>
        <v/>
      </c>
      <c r="S74" s="11">
        <f>IF(OR(L74=10,M74="Vinta"),1,0)</f>
        <v/>
      </c>
      <c r="T74" s="11">
        <f>IF(M74="Persa",1,0)</f>
        <v/>
      </c>
      <c r="U74" s="31" t="n"/>
      <c r="V74" s="14" t="n"/>
      <c r="W74" s="31" t="n"/>
      <c r="X74" s="14" t="n"/>
      <c r="Y74" s="15" t="n"/>
      <c r="Z74" s="15" t="n"/>
      <c r="AA74" s="15" t="n"/>
      <c r="AB74" s="31" t="n"/>
      <c r="AC74" s="7">
        <f>IF(B74="","",IF(AB74="",TODAY()-B74,AB74-B74))</f>
        <v/>
      </c>
      <c r="AD74" s="14" t="n"/>
      <c r="AE74" s="14" t="n"/>
      <c r="AF74" s="14" t="n"/>
      <c r="AG74" s="37">
        <f>IF(B74="","",MAX(B74,IF(U74="",0,U74),IF(W74="",0,W74),IF(AB74="",0,AB74),IF(AN74="",0,AN74)))</f>
        <v/>
      </c>
      <c r="AH74" s="11">
        <f>IF(AG74="","",TODAY()-AG74)</f>
        <v/>
      </c>
      <c r="AI74" s="80">
        <f>IF(B74="","",MIN(100,IF(J74&gt;=300000,20,IF(J74&gt;=200000,10,5))+IF(OR(C74="Referral",C74="Passaparola"),20,IF(OR(C74="Sito web",C74="LinkedIn",C74="Email marketing"),15,10))+IF(L74&gt;=8,25,IF(L74&gt;=6,18,IF(L74&gt;=4,12,5)))+IF(AND(V74&lt;&gt;"",V74&lt;&gt;"Non risponde",V74&lt;&gt;"Non interessato"),10,0)+IF(X74="Eseguita",10,0)+IF(Z74&gt;0,15,0)))</f>
        <v/>
      </c>
      <c r="AJ74" s="80">
        <f>IF(AI74="","",IF(AI74&gt;=80,"Hot",IF(AI74&gt;=60,"Alta",IF(AI74&gt;=40,"Media","Bassa"))))</f>
        <v/>
      </c>
      <c r="AK74" s="11">
        <f>IF(B74="","",IF(U74="",TODAY()-B74,U74-B74))</f>
        <v/>
      </c>
      <c r="AL74" s="80">
        <f>IF(B74="","",IF(M74="Vinta","Chiusa - vinta",IF(M74="Persa","Chiusa - persa",IF(AND(U74="",TODAY()-B74&gt;1),"Contattare subito",IF(AND(M74="In corso",AH74&gt;7),"Lead in stallo",IF(AND(AN74&lt;&gt;"",AN74&lt;TODAY(),M74="In corso"),"Follow-up scaduto",IF(AND(K74="Offerta",Y74="",W74&lt;&gt;"",TODAY()-W74&gt;3),"Verificare offerta","OK"))))))</f>
        <v/>
      </c>
      <c r="AM74" s="38" t="n"/>
      <c r="AN74" s="39" t="n"/>
      <c r="AO74" s="11">
        <f>IF(AND(AN74&lt;&gt;"",AN74&lt;TODAY(),M74="In corso"),1,0)</f>
        <v/>
      </c>
      <c r="AP74" s="81">
        <f>IF(B74="","",IF(OR(M74="Vinta",M74="Persa"),0,IF(AL74="Contattare subito",50,0)+IF(AL74="Follow-up scaduto",40,0)+IF(AL74="Lead in stallo",35,0)+IF(AJ74="Hot",30,IF(AJ74="Alta",20,IF(AJ74="Media",10,0)))+IF(AO74=1,10,0)+L74/10+ROW()/100000))</f>
        <v/>
      </c>
    </row>
    <row r="75">
      <c r="A75" s="7">
        <f>IF(B75="","",ROW()-1)</f>
        <v/>
      </c>
      <c r="B75" s="31" t="n"/>
      <c r="C75" s="14" t="n"/>
      <c r="D75" s="14" t="n"/>
      <c r="E75" s="14" t="n"/>
      <c r="F75" s="14" t="n"/>
      <c r="G75" s="14" t="n"/>
      <c r="H75" s="14" t="n"/>
      <c r="I75" s="14" t="n"/>
      <c r="J75" s="15" t="n"/>
      <c r="K75" s="14" t="n"/>
      <c r="L75" s="11">
        <f>IF(K75="","",IF(K75="Nuovo",1,IF(K75="Tentativo contatto",1,IF(K75="Contattato",2,IF(K75="Qualificato",4,IF(K75="Visita fissata",5,IF(K75="Visita effettuata",6,IF(K75="Trattativa",7,IF(K75="Offerta",8,IF(K75="Prenotazione",9,IF(K75="Venduto",10,""))))))))))))</f>
        <v/>
      </c>
      <c r="M75" s="16" t="n"/>
      <c r="N75" s="11">
        <f>IF(L75&gt;=4,1,0)</f>
        <v/>
      </c>
      <c r="O75" s="11">
        <f>IF(L75&gt;=6,1,0)</f>
        <v/>
      </c>
      <c r="P75" s="11">
        <f>IF(L75&gt;=7,1,0)</f>
        <v/>
      </c>
      <c r="Q75" s="11">
        <f>IF(L75&gt;=8,1,0)</f>
        <v/>
      </c>
      <c r="R75" s="11">
        <f>IF(L75&gt;=9,1,0)</f>
        <v/>
      </c>
      <c r="S75" s="11">
        <f>IF(OR(L75=10,M75="Vinta"),1,0)</f>
        <v/>
      </c>
      <c r="T75" s="11">
        <f>IF(M75="Persa",1,0)</f>
        <v/>
      </c>
      <c r="U75" s="31" t="n"/>
      <c r="V75" s="14" t="n"/>
      <c r="W75" s="31" t="n"/>
      <c r="X75" s="14" t="n"/>
      <c r="Y75" s="15" t="n"/>
      <c r="Z75" s="15" t="n"/>
      <c r="AA75" s="15" t="n"/>
      <c r="AB75" s="31" t="n"/>
      <c r="AC75" s="7">
        <f>IF(B75="","",IF(AB75="",TODAY()-B75,AB75-B75))</f>
        <v/>
      </c>
      <c r="AD75" s="14" t="n"/>
      <c r="AE75" s="14" t="n"/>
      <c r="AF75" s="14" t="n"/>
      <c r="AG75" s="37">
        <f>IF(B75="","",MAX(B75,IF(U75="",0,U75),IF(W75="",0,W75),IF(AB75="",0,AB75),IF(AN75="",0,AN75)))</f>
        <v/>
      </c>
      <c r="AH75" s="11">
        <f>IF(AG75="","",TODAY()-AG75)</f>
        <v/>
      </c>
      <c r="AI75" s="82">
        <f>IF(B75="","",MIN(100,IF(J75&gt;=300000,20,IF(J75&gt;=200000,10,5))+IF(OR(C75="Referral",C75="Passaparola"),20,IF(OR(C75="Sito web",C75="LinkedIn",C75="Email marketing"),15,10))+IF(L75&gt;=8,25,IF(L75&gt;=6,18,IF(L75&gt;=4,12,5)))+IF(AND(V75&lt;&gt;"",V75&lt;&gt;"Non risponde",V75&lt;&gt;"Non interessato"),10,0)+IF(X75="Eseguita",10,0)+IF(Z75&gt;0,15,0)))</f>
        <v/>
      </c>
      <c r="AJ75" s="82">
        <f>IF(AI75="","",IF(AI75&gt;=80,"Hot",IF(AI75&gt;=60,"Alta",IF(AI75&gt;=40,"Media","Bassa"))))</f>
        <v/>
      </c>
      <c r="AK75" s="11">
        <f>IF(B75="","",IF(U75="",TODAY()-B75,U75-B75))</f>
        <v/>
      </c>
      <c r="AL75" s="82">
        <f>IF(B75="","",IF(M75="Vinta","Chiusa - vinta",IF(M75="Persa","Chiusa - persa",IF(AND(U75="",TODAY()-B75&gt;1),"Contattare subito",IF(AND(M75="In corso",AH75&gt;7),"Lead in stallo",IF(AND(AN75&lt;&gt;"",AN75&lt;TODAY(),M75="In corso"),"Follow-up scaduto",IF(AND(K75="Offerta",Y75="",W75&lt;&gt;"",TODAY()-W75&gt;3),"Verificare offerta","OK"))))))</f>
        <v/>
      </c>
      <c r="AM75" s="38" t="n"/>
      <c r="AN75" s="39" t="n"/>
      <c r="AO75" s="11">
        <f>IF(AND(AN75&lt;&gt;"",AN75&lt;TODAY(),M75="In corso"),1,0)</f>
        <v/>
      </c>
      <c r="AP75" s="83">
        <f>IF(B75="","",IF(OR(M75="Vinta",M75="Persa"),0,IF(AL75="Contattare subito",50,0)+IF(AL75="Follow-up scaduto",40,0)+IF(AL75="Lead in stallo",35,0)+IF(AJ75="Hot",30,IF(AJ75="Alta",20,IF(AJ75="Media",10,0)))+IF(AO75=1,10,0)+L75/10+ROW()/100000))</f>
        <v/>
      </c>
    </row>
    <row r="76">
      <c r="A76" s="7">
        <f>IF(B76="","",ROW()-1)</f>
        <v/>
      </c>
      <c r="B76" s="31" t="n"/>
      <c r="C76" s="14" t="n"/>
      <c r="D76" s="14" t="n"/>
      <c r="E76" s="14" t="n"/>
      <c r="F76" s="14" t="n"/>
      <c r="G76" s="14" t="n"/>
      <c r="H76" s="14" t="n"/>
      <c r="I76" s="14" t="n"/>
      <c r="J76" s="15" t="n"/>
      <c r="K76" s="14" t="n"/>
      <c r="L76" s="11">
        <f>IF(K76="","",IF(K76="Nuovo",1,IF(K76="Tentativo contatto",1,IF(K76="Contattato",2,IF(K76="Qualificato",4,IF(K76="Visita fissata",5,IF(K76="Visita effettuata",6,IF(K76="Trattativa",7,IF(K76="Offerta",8,IF(K76="Prenotazione",9,IF(K76="Venduto",10,""))))))))))))</f>
        <v/>
      </c>
      <c r="M76" s="16" t="n"/>
      <c r="N76" s="11">
        <f>IF(L76&gt;=4,1,0)</f>
        <v/>
      </c>
      <c r="O76" s="11">
        <f>IF(L76&gt;=6,1,0)</f>
        <v/>
      </c>
      <c r="P76" s="11">
        <f>IF(L76&gt;=7,1,0)</f>
        <v/>
      </c>
      <c r="Q76" s="11">
        <f>IF(L76&gt;=8,1,0)</f>
        <v/>
      </c>
      <c r="R76" s="11">
        <f>IF(L76&gt;=9,1,0)</f>
        <v/>
      </c>
      <c r="S76" s="11">
        <f>IF(OR(L76=10,M76="Vinta"),1,0)</f>
        <v/>
      </c>
      <c r="T76" s="11">
        <f>IF(M76="Persa",1,0)</f>
        <v/>
      </c>
      <c r="U76" s="31" t="n"/>
      <c r="V76" s="14" t="n"/>
      <c r="W76" s="31" t="n"/>
      <c r="X76" s="14" t="n"/>
      <c r="Y76" s="15" t="n"/>
      <c r="Z76" s="15" t="n"/>
      <c r="AA76" s="15" t="n"/>
      <c r="AB76" s="31" t="n"/>
      <c r="AC76" s="7">
        <f>IF(B76="","",IF(AB76="",TODAY()-B76,AB76-B76))</f>
        <v/>
      </c>
      <c r="AD76" s="14" t="n"/>
      <c r="AE76" s="14" t="n"/>
      <c r="AF76" s="14" t="n"/>
      <c r="AG76" s="37">
        <f>IF(B76="","",MAX(B76,IF(U76="",0,U76),IF(W76="",0,W76),IF(AB76="",0,AB76),IF(AN76="",0,AN76)))</f>
        <v/>
      </c>
      <c r="AH76" s="11">
        <f>IF(AG76="","",TODAY()-AG76)</f>
        <v/>
      </c>
      <c r="AI76" s="80">
        <f>IF(B76="","",MIN(100,IF(J76&gt;=300000,20,IF(J76&gt;=200000,10,5))+IF(OR(C76="Referral",C76="Passaparola"),20,IF(OR(C76="Sito web",C76="LinkedIn",C76="Email marketing"),15,10))+IF(L76&gt;=8,25,IF(L76&gt;=6,18,IF(L76&gt;=4,12,5)))+IF(AND(V76&lt;&gt;"",V76&lt;&gt;"Non risponde",V76&lt;&gt;"Non interessato"),10,0)+IF(X76="Eseguita",10,0)+IF(Z76&gt;0,15,0)))</f>
        <v/>
      </c>
      <c r="AJ76" s="80">
        <f>IF(AI76="","",IF(AI76&gt;=80,"Hot",IF(AI76&gt;=60,"Alta",IF(AI76&gt;=40,"Media","Bassa"))))</f>
        <v/>
      </c>
      <c r="AK76" s="11">
        <f>IF(B76="","",IF(U76="",TODAY()-B76,U76-B76))</f>
        <v/>
      </c>
      <c r="AL76" s="80">
        <f>IF(B76="","",IF(M76="Vinta","Chiusa - vinta",IF(M76="Persa","Chiusa - persa",IF(AND(U76="",TODAY()-B76&gt;1),"Contattare subito",IF(AND(M76="In corso",AH76&gt;7),"Lead in stallo",IF(AND(AN76&lt;&gt;"",AN76&lt;TODAY(),M76="In corso"),"Follow-up scaduto",IF(AND(K76="Offerta",Y76="",W76&lt;&gt;"",TODAY()-W76&gt;3),"Verificare offerta","OK"))))))</f>
        <v/>
      </c>
      <c r="AM76" s="38" t="n"/>
      <c r="AN76" s="39" t="n"/>
      <c r="AO76" s="11">
        <f>IF(AND(AN76&lt;&gt;"",AN76&lt;TODAY(),M76="In corso"),1,0)</f>
        <v/>
      </c>
      <c r="AP76" s="81">
        <f>IF(B76="","",IF(OR(M76="Vinta",M76="Persa"),0,IF(AL76="Contattare subito",50,0)+IF(AL76="Follow-up scaduto",40,0)+IF(AL76="Lead in stallo",35,0)+IF(AJ76="Hot",30,IF(AJ76="Alta",20,IF(AJ76="Media",10,0)))+IF(AO76=1,10,0)+L76/10+ROW()/100000))</f>
        <v/>
      </c>
    </row>
    <row r="77">
      <c r="A77" s="7">
        <f>IF(B77="","",ROW()-1)</f>
        <v/>
      </c>
      <c r="B77" s="31" t="n"/>
      <c r="C77" s="14" t="n"/>
      <c r="D77" s="14" t="n"/>
      <c r="E77" s="14" t="n"/>
      <c r="F77" s="14" t="n"/>
      <c r="G77" s="14" t="n"/>
      <c r="H77" s="14" t="n"/>
      <c r="I77" s="14" t="n"/>
      <c r="J77" s="15" t="n"/>
      <c r="K77" s="14" t="n"/>
      <c r="L77" s="11">
        <f>IF(K77="","",IF(K77="Nuovo",1,IF(K77="Tentativo contatto",1,IF(K77="Contattato",2,IF(K77="Qualificato",4,IF(K77="Visita fissata",5,IF(K77="Visita effettuata",6,IF(K77="Trattativa",7,IF(K77="Offerta",8,IF(K77="Prenotazione",9,IF(K77="Venduto",10,""))))))))))))</f>
        <v/>
      </c>
      <c r="M77" s="16" t="n"/>
      <c r="N77" s="11">
        <f>IF(L77&gt;=4,1,0)</f>
        <v/>
      </c>
      <c r="O77" s="11">
        <f>IF(L77&gt;=6,1,0)</f>
        <v/>
      </c>
      <c r="P77" s="11">
        <f>IF(L77&gt;=7,1,0)</f>
        <v/>
      </c>
      <c r="Q77" s="11">
        <f>IF(L77&gt;=8,1,0)</f>
        <v/>
      </c>
      <c r="R77" s="11">
        <f>IF(L77&gt;=9,1,0)</f>
        <v/>
      </c>
      <c r="S77" s="11">
        <f>IF(OR(L77=10,M77="Vinta"),1,0)</f>
        <v/>
      </c>
      <c r="T77" s="11">
        <f>IF(M77="Persa",1,0)</f>
        <v/>
      </c>
      <c r="U77" s="31" t="n"/>
      <c r="V77" s="14" t="n"/>
      <c r="W77" s="31" t="n"/>
      <c r="X77" s="14" t="n"/>
      <c r="Y77" s="15" t="n"/>
      <c r="Z77" s="15" t="n"/>
      <c r="AA77" s="15" t="n"/>
      <c r="AB77" s="31" t="n"/>
      <c r="AC77" s="7">
        <f>IF(B77="","",IF(AB77="",TODAY()-B77,AB77-B77))</f>
        <v/>
      </c>
      <c r="AD77" s="14" t="n"/>
      <c r="AE77" s="14" t="n"/>
      <c r="AF77" s="14" t="n"/>
      <c r="AG77" s="37">
        <f>IF(B77="","",MAX(B77,IF(U77="",0,U77),IF(W77="",0,W77),IF(AB77="",0,AB77),IF(AN77="",0,AN77)))</f>
        <v/>
      </c>
      <c r="AH77" s="11">
        <f>IF(AG77="","",TODAY()-AG77)</f>
        <v/>
      </c>
      <c r="AI77" s="82">
        <f>IF(B77="","",MIN(100,IF(J77&gt;=300000,20,IF(J77&gt;=200000,10,5))+IF(OR(C77="Referral",C77="Passaparola"),20,IF(OR(C77="Sito web",C77="LinkedIn",C77="Email marketing"),15,10))+IF(L77&gt;=8,25,IF(L77&gt;=6,18,IF(L77&gt;=4,12,5)))+IF(AND(V77&lt;&gt;"",V77&lt;&gt;"Non risponde",V77&lt;&gt;"Non interessato"),10,0)+IF(X77="Eseguita",10,0)+IF(Z77&gt;0,15,0)))</f>
        <v/>
      </c>
      <c r="AJ77" s="82">
        <f>IF(AI77="","",IF(AI77&gt;=80,"Hot",IF(AI77&gt;=60,"Alta",IF(AI77&gt;=40,"Media","Bassa"))))</f>
        <v/>
      </c>
      <c r="AK77" s="11">
        <f>IF(B77="","",IF(U77="",TODAY()-B77,U77-B77))</f>
        <v/>
      </c>
      <c r="AL77" s="82">
        <f>IF(B77="","",IF(M77="Vinta","Chiusa - vinta",IF(M77="Persa","Chiusa - persa",IF(AND(U77="",TODAY()-B77&gt;1),"Contattare subito",IF(AND(M77="In corso",AH77&gt;7),"Lead in stallo",IF(AND(AN77&lt;&gt;"",AN77&lt;TODAY(),M77="In corso"),"Follow-up scaduto",IF(AND(K77="Offerta",Y77="",W77&lt;&gt;"",TODAY()-W77&gt;3),"Verificare offerta","OK"))))))</f>
        <v/>
      </c>
      <c r="AM77" s="38" t="n"/>
      <c r="AN77" s="39" t="n"/>
      <c r="AO77" s="11">
        <f>IF(AND(AN77&lt;&gt;"",AN77&lt;TODAY(),M77="In corso"),1,0)</f>
        <v/>
      </c>
      <c r="AP77" s="83">
        <f>IF(B77="","",IF(OR(M77="Vinta",M77="Persa"),0,IF(AL77="Contattare subito",50,0)+IF(AL77="Follow-up scaduto",40,0)+IF(AL77="Lead in stallo",35,0)+IF(AJ77="Hot",30,IF(AJ77="Alta",20,IF(AJ77="Media",10,0)))+IF(AO77=1,10,0)+L77/10+ROW()/100000))</f>
        <v/>
      </c>
    </row>
    <row r="78">
      <c r="A78" s="7">
        <f>IF(B78="","",ROW()-1)</f>
        <v/>
      </c>
      <c r="B78" s="31" t="n"/>
      <c r="C78" s="14" t="n"/>
      <c r="D78" s="14" t="n"/>
      <c r="E78" s="14" t="n"/>
      <c r="F78" s="14" t="n"/>
      <c r="G78" s="14" t="n"/>
      <c r="H78" s="14" t="n"/>
      <c r="I78" s="14" t="n"/>
      <c r="J78" s="15" t="n"/>
      <c r="K78" s="14" t="n"/>
      <c r="L78" s="11">
        <f>IF(K78="","",IF(K78="Nuovo",1,IF(K78="Tentativo contatto",1,IF(K78="Contattato",2,IF(K78="Qualificato",4,IF(K78="Visita fissata",5,IF(K78="Visita effettuata",6,IF(K78="Trattativa",7,IF(K78="Offerta",8,IF(K78="Prenotazione",9,IF(K78="Venduto",10,""))))))))))))</f>
        <v/>
      </c>
      <c r="M78" s="16" t="n"/>
      <c r="N78" s="11">
        <f>IF(L78&gt;=4,1,0)</f>
        <v/>
      </c>
      <c r="O78" s="11">
        <f>IF(L78&gt;=6,1,0)</f>
        <v/>
      </c>
      <c r="P78" s="11">
        <f>IF(L78&gt;=7,1,0)</f>
        <v/>
      </c>
      <c r="Q78" s="11">
        <f>IF(L78&gt;=8,1,0)</f>
        <v/>
      </c>
      <c r="R78" s="11">
        <f>IF(L78&gt;=9,1,0)</f>
        <v/>
      </c>
      <c r="S78" s="11">
        <f>IF(OR(L78=10,M78="Vinta"),1,0)</f>
        <v/>
      </c>
      <c r="T78" s="11">
        <f>IF(M78="Persa",1,0)</f>
        <v/>
      </c>
      <c r="U78" s="31" t="n"/>
      <c r="V78" s="14" t="n"/>
      <c r="W78" s="31" t="n"/>
      <c r="X78" s="14" t="n"/>
      <c r="Y78" s="15" t="n"/>
      <c r="Z78" s="15" t="n"/>
      <c r="AA78" s="15" t="n"/>
      <c r="AB78" s="31" t="n"/>
      <c r="AC78" s="7">
        <f>IF(B78="","",IF(AB78="",TODAY()-B78,AB78-B78))</f>
        <v/>
      </c>
      <c r="AD78" s="14" t="n"/>
      <c r="AE78" s="14" t="n"/>
      <c r="AF78" s="14" t="n"/>
      <c r="AG78" s="37">
        <f>IF(B78="","",MAX(B78,IF(U78="",0,U78),IF(W78="",0,W78),IF(AB78="",0,AB78),IF(AN78="",0,AN78)))</f>
        <v/>
      </c>
      <c r="AH78" s="11">
        <f>IF(AG78="","",TODAY()-AG78)</f>
        <v/>
      </c>
      <c r="AI78" s="80">
        <f>IF(B78="","",MIN(100,IF(J78&gt;=300000,20,IF(J78&gt;=200000,10,5))+IF(OR(C78="Referral",C78="Passaparola"),20,IF(OR(C78="Sito web",C78="LinkedIn",C78="Email marketing"),15,10))+IF(L78&gt;=8,25,IF(L78&gt;=6,18,IF(L78&gt;=4,12,5)))+IF(AND(V78&lt;&gt;"",V78&lt;&gt;"Non risponde",V78&lt;&gt;"Non interessato"),10,0)+IF(X78="Eseguita",10,0)+IF(Z78&gt;0,15,0)))</f>
        <v/>
      </c>
      <c r="AJ78" s="80">
        <f>IF(AI78="","",IF(AI78&gt;=80,"Hot",IF(AI78&gt;=60,"Alta",IF(AI78&gt;=40,"Media","Bassa"))))</f>
        <v/>
      </c>
      <c r="AK78" s="11">
        <f>IF(B78="","",IF(U78="",TODAY()-B78,U78-B78))</f>
        <v/>
      </c>
      <c r="AL78" s="80">
        <f>IF(B78="","",IF(M78="Vinta","Chiusa - vinta",IF(M78="Persa","Chiusa - persa",IF(AND(U78="",TODAY()-B78&gt;1),"Contattare subito",IF(AND(M78="In corso",AH78&gt;7),"Lead in stallo",IF(AND(AN78&lt;&gt;"",AN78&lt;TODAY(),M78="In corso"),"Follow-up scaduto",IF(AND(K78="Offerta",Y78="",W78&lt;&gt;"",TODAY()-W78&gt;3),"Verificare offerta","OK"))))))</f>
        <v/>
      </c>
      <c r="AM78" s="38" t="n"/>
      <c r="AN78" s="39" t="n"/>
      <c r="AO78" s="11">
        <f>IF(AND(AN78&lt;&gt;"",AN78&lt;TODAY(),M78="In corso"),1,0)</f>
        <v/>
      </c>
      <c r="AP78" s="81">
        <f>IF(B78="","",IF(OR(M78="Vinta",M78="Persa"),0,IF(AL78="Contattare subito",50,0)+IF(AL78="Follow-up scaduto",40,0)+IF(AL78="Lead in stallo",35,0)+IF(AJ78="Hot",30,IF(AJ78="Alta",20,IF(AJ78="Media",10,0)))+IF(AO78=1,10,0)+L78/10+ROW()/100000))</f>
        <v/>
      </c>
    </row>
    <row r="79">
      <c r="A79" s="7">
        <f>IF(B79="","",ROW()-1)</f>
        <v/>
      </c>
      <c r="B79" s="31" t="n"/>
      <c r="C79" s="14" t="n"/>
      <c r="D79" s="14" t="n"/>
      <c r="E79" s="14" t="n"/>
      <c r="F79" s="14" t="n"/>
      <c r="G79" s="14" t="n"/>
      <c r="H79" s="14" t="n"/>
      <c r="I79" s="14" t="n"/>
      <c r="J79" s="15" t="n"/>
      <c r="K79" s="14" t="n"/>
      <c r="L79" s="11">
        <f>IF(K79="","",IF(K79="Nuovo",1,IF(K79="Tentativo contatto",1,IF(K79="Contattato",2,IF(K79="Qualificato",4,IF(K79="Visita fissata",5,IF(K79="Visita effettuata",6,IF(K79="Trattativa",7,IF(K79="Offerta",8,IF(K79="Prenotazione",9,IF(K79="Venduto",10,""))))))))))))</f>
        <v/>
      </c>
      <c r="M79" s="16" t="n"/>
      <c r="N79" s="11">
        <f>IF(L79&gt;=4,1,0)</f>
        <v/>
      </c>
      <c r="O79" s="11">
        <f>IF(L79&gt;=6,1,0)</f>
        <v/>
      </c>
      <c r="P79" s="11">
        <f>IF(L79&gt;=7,1,0)</f>
        <v/>
      </c>
      <c r="Q79" s="11">
        <f>IF(L79&gt;=8,1,0)</f>
        <v/>
      </c>
      <c r="R79" s="11">
        <f>IF(L79&gt;=9,1,0)</f>
        <v/>
      </c>
      <c r="S79" s="11">
        <f>IF(OR(L79=10,M79="Vinta"),1,0)</f>
        <v/>
      </c>
      <c r="T79" s="11">
        <f>IF(M79="Persa",1,0)</f>
        <v/>
      </c>
      <c r="U79" s="31" t="n"/>
      <c r="V79" s="14" t="n"/>
      <c r="W79" s="31" t="n"/>
      <c r="X79" s="14" t="n"/>
      <c r="Y79" s="15" t="n"/>
      <c r="Z79" s="15" t="n"/>
      <c r="AA79" s="15" t="n"/>
      <c r="AB79" s="31" t="n"/>
      <c r="AC79" s="7">
        <f>IF(B79="","",IF(AB79="",TODAY()-B79,AB79-B79))</f>
        <v/>
      </c>
      <c r="AD79" s="14" t="n"/>
      <c r="AE79" s="14" t="n"/>
      <c r="AF79" s="14" t="n"/>
      <c r="AG79" s="37">
        <f>IF(B79="","",MAX(B79,IF(U79="",0,U79),IF(W79="",0,W79),IF(AB79="",0,AB79),IF(AN79="",0,AN79)))</f>
        <v/>
      </c>
      <c r="AH79" s="11">
        <f>IF(AG79="","",TODAY()-AG79)</f>
        <v/>
      </c>
      <c r="AI79" s="82">
        <f>IF(B79="","",MIN(100,IF(J79&gt;=300000,20,IF(J79&gt;=200000,10,5))+IF(OR(C79="Referral",C79="Passaparola"),20,IF(OR(C79="Sito web",C79="LinkedIn",C79="Email marketing"),15,10))+IF(L79&gt;=8,25,IF(L79&gt;=6,18,IF(L79&gt;=4,12,5)))+IF(AND(V79&lt;&gt;"",V79&lt;&gt;"Non risponde",V79&lt;&gt;"Non interessato"),10,0)+IF(X79="Eseguita",10,0)+IF(Z79&gt;0,15,0)))</f>
        <v/>
      </c>
      <c r="AJ79" s="82">
        <f>IF(AI79="","",IF(AI79&gt;=80,"Hot",IF(AI79&gt;=60,"Alta",IF(AI79&gt;=40,"Media","Bassa"))))</f>
        <v/>
      </c>
      <c r="AK79" s="11">
        <f>IF(B79="","",IF(U79="",TODAY()-B79,U79-B79))</f>
        <v/>
      </c>
      <c r="AL79" s="82">
        <f>IF(B79="","",IF(M79="Vinta","Chiusa - vinta",IF(M79="Persa","Chiusa - persa",IF(AND(U79="",TODAY()-B79&gt;1),"Contattare subito",IF(AND(M79="In corso",AH79&gt;7),"Lead in stallo",IF(AND(AN79&lt;&gt;"",AN79&lt;TODAY(),M79="In corso"),"Follow-up scaduto",IF(AND(K79="Offerta",Y79="",W79&lt;&gt;"",TODAY()-W79&gt;3),"Verificare offerta","OK"))))))</f>
        <v/>
      </c>
      <c r="AM79" s="38" t="n"/>
      <c r="AN79" s="39" t="n"/>
      <c r="AO79" s="11">
        <f>IF(AND(AN79&lt;&gt;"",AN79&lt;TODAY(),M79="In corso"),1,0)</f>
        <v/>
      </c>
      <c r="AP79" s="83">
        <f>IF(B79="","",IF(OR(M79="Vinta",M79="Persa"),0,IF(AL79="Contattare subito",50,0)+IF(AL79="Follow-up scaduto",40,0)+IF(AL79="Lead in stallo",35,0)+IF(AJ79="Hot",30,IF(AJ79="Alta",20,IF(AJ79="Media",10,0)))+IF(AO79=1,10,0)+L79/10+ROW()/100000))</f>
        <v/>
      </c>
    </row>
    <row r="80">
      <c r="A80" s="7">
        <f>IF(B80="","",ROW()-1)</f>
        <v/>
      </c>
      <c r="B80" s="31" t="n"/>
      <c r="C80" s="14" t="n"/>
      <c r="D80" s="14" t="n"/>
      <c r="E80" s="14" t="n"/>
      <c r="F80" s="14" t="n"/>
      <c r="G80" s="14" t="n"/>
      <c r="H80" s="14" t="n"/>
      <c r="I80" s="14" t="n"/>
      <c r="J80" s="15" t="n"/>
      <c r="K80" s="14" t="n"/>
      <c r="L80" s="11">
        <f>IF(K80="","",IF(K80="Nuovo",1,IF(K80="Tentativo contatto",1,IF(K80="Contattato",2,IF(K80="Qualificato",4,IF(K80="Visita fissata",5,IF(K80="Visita effettuata",6,IF(K80="Trattativa",7,IF(K80="Offerta",8,IF(K80="Prenotazione",9,IF(K80="Venduto",10,""))))))))))))</f>
        <v/>
      </c>
      <c r="M80" s="16" t="n"/>
      <c r="N80" s="11">
        <f>IF(L80&gt;=4,1,0)</f>
        <v/>
      </c>
      <c r="O80" s="11">
        <f>IF(L80&gt;=6,1,0)</f>
        <v/>
      </c>
      <c r="P80" s="11">
        <f>IF(L80&gt;=7,1,0)</f>
        <v/>
      </c>
      <c r="Q80" s="11">
        <f>IF(L80&gt;=8,1,0)</f>
        <v/>
      </c>
      <c r="R80" s="11">
        <f>IF(L80&gt;=9,1,0)</f>
        <v/>
      </c>
      <c r="S80" s="11">
        <f>IF(OR(L80=10,M80="Vinta"),1,0)</f>
        <v/>
      </c>
      <c r="T80" s="11">
        <f>IF(M80="Persa",1,0)</f>
        <v/>
      </c>
      <c r="U80" s="31" t="n"/>
      <c r="V80" s="14" t="n"/>
      <c r="W80" s="31" t="n"/>
      <c r="X80" s="14" t="n"/>
      <c r="Y80" s="15" t="n"/>
      <c r="Z80" s="15" t="n"/>
      <c r="AA80" s="15" t="n"/>
      <c r="AB80" s="31" t="n"/>
      <c r="AC80" s="7">
        <f>IF(B80="","",IF(AB80="",TODAY()-B80,AB80-B80))</f>
        <v/>
      </c>
      <c r="AD80" s="14" t="n"/>
      <c r="AE80" s="14" t="n"/>
      <c r="AF80" s="14" t="n"/>
      <c r="AG80" s="37">
        <f>IF(B80="","",MAX(B80,IF(U80="",0,U80),IF(W80="",0,W80),IF(AB80="",0,AB80),IF(AN80="",0,AN80)))</f>
        <v/>
      </c>
      <c r="AH80" s="11">
        <f>IF(AG80="","",TODAY()-AG80)</f>
        <v/>
      </c>
      <c r="AI80" s="80">
        <f>IF(B80="","",MIN(100,IF(J80&gt;=300000,20,IF(J80&gt;=200000,10,5))+IF(OR(C80="Referral",C80="Passaparola"),20,IF(OR(C80="Sito web",C80="LinkedIn",C80="Email marketing"),15,10))+IF(L80&gt;=8,25,IF(L80&gt;=6,18,IF(L80&gt;=4,12,5)))+IF(AND(V80&lt;&gt;"",V80&lt;&gt;"Non risponde",V80&lt;&gt;"Non interessato"),10,0)+IF(X80="Eseguita",10,0)+IF(Z80&gt;0,15,0)))</f>
        <v/>
      </c>
      <c r="AJ80" s="80">
        <f>IF(AI80="","",IF(AI80&gt;=80,"Hot",IF(AI80&gt;=60,"Alta",IF(AI80&gt;=40,"Media","Bassa"))))</f>
        <v/>
      </c>
      <c r="AK80" s="11">
        <f>IF(B80="","",IF(U80="",TODAY()-B80,U80-B80))</f>
        <v/>
      </c>
      <c r="AL80" s="80">
        <f>IF(B80="","",IF(M80="Vinta","Chiusa - vinta",IF(M80="Persa","Chiusa - persa",IF(AND(U80="",TODAY()-B80&gt;1),"Contattare subito",IF(AND(M80="In corso",AH80&gt;7),"Lead in stallo",IF(AND(AN80&lt;&gt;"",AN80&lt;TODAY(),M80="In corso"),"Follow-up scaduto",IF(AND(K80="Offerta",Y80="",W80&lt;&gt;"",TODAY()-W80&gt;3),"Verificare offerta","OK"))))))</f>
        <v/>
      </c>
      <c r="AM80" s="38" t="n"/>
      <c r="AN80" s="39" t="n"/>
      <c r="AO80" s="11">
        <f>IF(AND(AN80&lt;&gt;"",AN80&lt;TODAY(),M80="In corso"),1,0)</f>
        <v/>
      </c>
      <c r="AP80" s="81">
        <f>IF(B80="","",IF(OR(M80="Vinta",M80="Persa"),0,IF(AL80="Contattare subito",50,0)+IF(AL80="Follow-up scaduto",40,0)+IF(AL80="Lead in stallo",35,0)+IF(AJ80="Hot",30,IF(AJ80="Alta",20,IF(AJ80="Media",10,0)))+IF(AO80=1,10,0)+L80/10+ROW()/100000))</f>
        <v/>
      </c>
    </row>
    <row r="81">
      <c r="A81" s="7">
        <f>IF(B81="","",ROW()-1)</f>
        <v/>
      </c>
      <c r="B81" s="31" t="n"/>
      <c r="C81" s="14" t="n"/>
      <c r="D81" s="14" t="n"/>
      <c r="E81" s="14" t="n"/>
      <c r="F81" s="14" t="n"/>
      <c r="G81" s="14" t="n"/>
      <c r="H81" s="14" t="n"/>
      <c r="I81" s="14" t="n"/>
      <c r="J81" s="15" t="n"/>
      <c r="K81" s="14" t="n"/>
      <c r="L81" s="11">
        <f>IF(K81="","",IF(K81="Nuovo",1,IF(K81="Tentativo contatto",1,IF(K81="Contattato",2,IF(K81="Qualificato",4,IF(K81="Visita fissata",5,IF(K81="Visita effettuata",6,IF(K81="Trattativa",7,IF(K81="Offerta",8,IF(K81="Prenotazione",9,IF(K81="Venduto",10,""))))))))))))</f>
        <v/>
      </c>
      <c r="M81" s="16" t="n"/>
      <c r="N81" s="11">
        <f>IF(L81&gt;=4,1,0)</f>
        <v/>
      </c>
      <c r="O81" s="11">
        <f>IF(L81&gt;=6,1,0)</f>
        <v/>
      </c>
      <c r="P81" s="11">
        <f>IF(L81&gt;=7,1,0)</f>
        <v/>
      </c>
      <c r="Q81" s="11">
        <f>IF(L81&gt;=8,1,0)</f>
        <v/>
      </c>
      <c r="R81" s="11">
        <f>IF(L81&gt;=9,1,0)</f>
        <v/>
      </c>
      <c r="S81" s="11">
        <f>IF(OR(L81=10,M81="Vinta"),1,0)</f>
        <v/>
      </c>
      <c r="T81" s="11">
        <f>IF(M81="Persa",1,0)</f>
        <v/>
      </c>
      <c r="U81" s="31" t="n"/>
      <c r="V81" s="14" t="n"/>
      <c r="W81" s="31" t="n"/>
      <c r="X81" s="14" t="n"/>
      <c r="Y81" s="15" t="n"/>
      <c r="Z81" s="15" t="n"/>
      <c r="AA81" s="15" t="n"/>
      <c r="AB81" s="31" t="n"/>
      <c r="AC81" s="7">
        <f>IF(B81="","",IF(AB81="",TODAY()-B81,AB81-B81))</f>
        <v/>
      </c>
      <c r="AD81" s="14" t="n"/>
      <c r="AE81" s="14" t="n"/>
      <c r="AF81" s="14" t="n"/>
      <c r="AG81" s="37">
        <f>IF(B81="","",MAX(B81,IF(U81="",0,U81),IF(W81="",0,W81),IF(AB81="",0,AB81),IF(AN81="",0,AN81)))</f>
        <v/>
      </c>
      <c r="AH81" s="11">
        <f>IF(AG81="","",TODAY()-AG81)</f>
        <v/>
      </c>
      <c r="AI81" s="82">
        <f>IF(B81="","",MIN(100,IF(J81&gt;=300000,20,IF(J81&gt;=200000,10,5))+IF(OR(C81="Referral",C81="Passaparola"),20,IF(OR(C81="Sito web",C81="LinkedIn",C81="Email marketing"),15,10))+IF(L81&gt;=8,25,IF(L81&gt;=6,18,IF(L81&gt;=4,12,5)))+IF(AND(V81&lt;&gt;"",V81&lt;&gt;"Non risponde",V81&lt;&gt;"Non interessato"),10,0)+IF(X81="Eseguita",10,0)+IF(Z81&gt;0,15,0)))</f>
        <v/>
      </c>
      <c r="AJ81" s="82">
        <f>IF(AI81="","",IF(AI81&gt;=80,"Hot",IF(AI81&gt;=60,"Alta",IF(AI81&gt;=40,"Media","Bassa"))))</f>
        <v/>
      </c>
      <c r="AK81" s="11">
        <f>IF(B81="","",IF(U81="",TODAY()-B81,U81-B81))</f>
        <v/>
      </c>
      <c r="AL81" s="82">
        <f>IF(B81="","",IF(M81="Vinta","Chiusa - vinta",IF(M81="Persa","Chiusa - persa",IF(AND(U81="",TODAY()-B81&gt;1),"Contattare subito",IF(AND(M81="In corso",AH81&gt;7),"Lead in stallo",IF(AND(AN81&lt;&gt;"",AN81&lt;TODAY(),M81="In corso"),"Follow-up scaduto",IF(AND(K81="Offerta",Y81="",W81&lt;&gt;"",TODAY()-W81&gt;3),"Verificare offerta","OK"))))))</f>
        <v/>
      </c>
      <c r="AM81" s="38" t="n"/>
      <c r="AN81" s="39" t="n"/>
      <c r="AO81" s="11">
        <f>IF(AND(AN81&lt;&gt;"",AN81&lt;TODAY(),M81="In corso"),1,0)</f>
        <v/>
      </c>
      <c r="AP81" s="83">
        <f>IF(B81="","",IF(OR(M81="Vinta",M81="Persa"),0,IF(AL81="Contattare subito",50,0)+IF(AL81="Follow-up scaduto",40,0)+IF(AL81="Lead in stallo",35,0)+IF(AJ81="Hot",30,IF(AJ81="Alta",20,IF(AJ81="Media",10,0)))+IF(AO81=1,10,0)+L81/10+ROW()/100000))</f>
        <v/>
      </c>
    </row>
    <row r="82">
      <c r="A82" s="7">
        <f>IF(B82="","",ROW()-1)</f>
        <v/>
      </c>
      <c r="B82" s="31" t="n"/>
      <c r="C82" s="14" t="n"/>
      <c r="D82" s="14" t="n"/>
      <c r="E82" s="14" t="n"/>
      <c r="F82" s="14" t="n"/>
      <c r="G82" s="14" t="n"/>
      <c r="H82" s="14" t="n"/>
      <c r="I82" s="14" t="n"/>
      <c r="J82" s="15" t="n"/>
      <c r="K82" s="14" t="n"/>
      <c r="L82" s="11">
        <f>IF(K82="","",IF(K82="Nuovo",1,IF(K82="Tentativo contatto",1,IF(K82="Contattato",2,IF(K82="Qualificato",4,IF(K82="Visita fissata",5,IF(K82="Visita effettuata",6,IF(K82="Trattativa",7,IF(K82="Offerta",8,IF(K82="Prenotazione",9,IF(K82="Venduto",10,""))))))))))))</f>
        <v/>
      </c>
      <c r="M82" s="16" t="n"/>
      <c r="N82" s="11">
        <f>IF(L82&gt;=4,1,0)</f>
        <v/>
      </c>
      <c r="O82" s="11">
        <f>IF(L82&gt;=6,1,0)</f>
        <v/>
      </c>
      <c r="P82" s="11">
        <f>IF(L82&gt;=7,1,0)</f>
        <v/>
      </c>
      <c r="Q82" s="11">
        <f>IF(L82&gt;=8,1,0)</f>
        <v/>
      </c>
      <c r="R82" s="11">
        <f>IF(L82&gt;=9,1,0)</f>
        <v/>
      </c>
      <c r="S82" s="11">
        <f>IF(OR(L82=10,M82="Vinta"),1,0)</f>
        <v/>
      </c>
      <c r="T82" s="11">
        <f>IF(M82="Persa",1,0)</f>
        <v/>
      </c>
      <c r="U82" s="31" t="n"/>
      <c r="V82" s="14" t="n"/>
      <c r="W82" s="31" t="n"/>
      <c r="X82" s="14" t="n"/>
      <c r="Y82" s="15" t="n"/>
      <c r="Z82" s="15" t="n"/>
      <c r="AA82" s="15" t="n"/>
      <c r="AB82" s="31" t="n"/>
      <c r="AC82" s="7">
        <f>IF(B82="","",IF(AB82="",TODAY()-B82,AB82-B82))</f>
        <v/>
      </c>
      <c r="AD82" s="14" t="n"/>
      <c r="AE82" s="14" t="n"/>
      <c r="AF82" s="14" t="n"/>
      <c r="AG82" s="37">
        <f>IF(B82="","",MAX(B82,IF(U82="",0,U82),IF(W82="",0,W82),IF(AB82="",0,AB82),IF(AN82="",0,AN82)))</f>
        <v/>
      </c>
      <c r="AH82" s="11">
        <f>IF(AG82="","",TODAY()-AG82)</f>
        <v/>
      </c>
      <c r="AI82" s="80">
        <f>IF(B82="","",MIN(100,IF(J82&gt;=300000,20,IF(J82&gt;=200000,10,5))+IF(OR(C82="Referral",C82="Passaparola"),20,IF(OR(C82="Sito web",C82="LinkedIn",C82="Email marketing"),15,10))+IF(L82&gt;=8,25,IF(L82&gt;=6,18,IF(L82&gt;=4,12,5)))+IF(AND(V82&lt;&gt;"",V82&lt;&gt;"Non risponde",V82&lt;&gt;"Non interessato"),10,0)+IF(X82="Eseguita",10,0)+IF(Z82&gt;0,15,0)))</f>
        <v/>
      </c>
      <c r="AJ82" s="80">
        <f>IF(AI82="","",IF(AI82&gt;=80,"Hot",IF(AI82&gt;=60,"Alta",IF(AI82&gt;=40,"Media","Bassa"))))</f>
        <v/>
      </c>
      <c r="AK82" s="11">
        <f>IF(B82="","",IF(U82="",TODAY()-B82,U82-B82))</f>
        <v/>
      </c>
      <c r="AL82" s="80">
        <f>IF(B82="","",IF(M82="Vinta","Chiusa - vinta",IF(M82="Persa","Chiusa - persa",IF(AND(U82="",TODAY()-B82&gt;1),"Contattare subito",IF(AND(M82="In corso",AH82&gt;7),"Lead in stallo",IF(AND(AN82&lt;&gt;"",AN82&lt;TODAY(),M82="In corso"),"Follow-up scaduto",IF(AND(K82="Offerta",Y82="",W82&lt;&gt;"",TODAY()-W82&gt;3),"Verificare offerta","OK"))))))</f>
        <v/>
      </c>
      <c r="AM82" s="38" t="n"/>
      <c r="AN82" s="39" t="n"/>
      <c r="AO82" s="11">
        <f>IF(AND(AN82&lt;&gt;"",AN82&lt;TODAY(),M82="In corso"),1,0)</f>
        <v/>
      </c>
      <c r="AP82" s="81">
        <f>IF(B82="","",IF(OR(M82="Vinta",M82="Persa"),0,IF(AL82="Contattare subito",50,0)+IF(AL82="Follow-up scaduto",40,0)+IF(AL82="Lead in stallo",35,0)+IF(AJ82="Hot",30,IF(AJ82="Alta",20,IF(AJ82="Media",10,0)))+IF(AO82=1,10,0)+L82/10+ROW()/100000))</f>
        <v/>
      </c>
    </row>
    <row r="83">
      <c r="A83" s="7">
        <f>IF(B83="","",ROW()-1)</f>
        <v/>
      </c>
      <c r="B83" s="31" t="n"/>
      <c r="C83" s="14" t="n"/>
      <c r="D83" s="14" t="n"/>
      <c r="E83" s="14" t="n"/>
      <c r="F83" s="14" t="n"/>
      <c r="G83" s="14" t="n"/>
      <c r="H83" s="14" t="n"/>
      <c r="I83" s="14" t="n"/>
      <c r="J83" s="15" t="n"/>
      <c r="K83" s="14" t="n"/>
      <c r="L83" s="11">
        <f>IF(K83="","",IF(K83="Nuovo",1,IF(K83="Tentativo contatto",1,IF(K83="Contattato",2,IF(K83="Qualificato",4,IF(K83="Visita fissata",5,IF(K83="Visita effettuata",6,IF(K83="Trattativa",7,IF(K83="Offerta",8,IF(K83="Prenotazione",9,IF(K83="Venduto",10,""))))))))))))</f>
        <v/>
      </c>
      <c r="M83" s="16" t="n"/>
      <c r="N83" s="11">
        <f>IF(L83&gt;=4,1,0)</f>
        <v/>
      </c>
      <c r="O83" s="11">
        <f>IF(L83&gt;=6,1,0)</f>
        <v/>
      </c>
      <c r="P83" s="11">
        <f>IF(L83&gt;=7,1,0)</f>
        <v/>
      </c>
      <c r="Q83" s="11">
        <f>IF(L83&gt;=8,1,0)</f>
        <v/>
      </c>
      <c r="R83" s="11">
        <f>IF(L83&gt;=9,1,0)</f>
        <v/>
      </c>
      <c r="S83" s="11">
        <f>IF(OR(L83=10,M83="Vinta"),1,0)</f>
        <v/>
      </c>
      <c r="T83" s="11">
        <f>IF(M83="Persa",1,0)</f>
        <v/>
      </c>
      <c r="U83" s="31" t="n"/>
      <c r="V83" s="14" t="n"/>
      <c r="W83" s="31" t="n"/>
      <c r="X83" s="14" t="n"/>
      <c r="Y83" s="15" t="n"/>
      <c r="Z83" s="15" t="n"/>
      <c r="AA83" s="15" t="n"/>
      <c r="AB83" s="31" t="n"/>
      <c r="AC83" s="7">
        <f>IF(B83="","",IF(AB83="",TODAY()-B83,AB83-B83))</f>
        <v/>
      </c>
      <c r="AD83" s="14" t="n"/>
      <c r="AE83" s="14" t="n"/>
      <c r="AF83" s="14" t="n"/>
      <c r="AG83" s="37">
        <f>IF(B83="","",MAX(B83,IF(U83="",0,U83),IF(W83="",0,W83),IF(AB83="",0,AB83),IF(AN83="",0,AN83)))</f>
        <v/>
      </c>
      <c r="AH83" s="11">
        <f>IF(AG83="","",TODAY()-AG83)</f>
        <v/>
      </c>
      <c r="AI83" s="82">
        <f>IF(B83="","",MIN(100,IF(J83&gt;=300000,20,IF(J83&gt;=200000,10,5))+IF(OR(C83="Referral",C83="Passaparola"),20,IF(OR(C83="Sito web",C83="LinkedIn",C83="Email marketing"),15,10))+IF(L83&gt;=8,25,IF(L83&gt;=6,18,IF(L83&gt;=4,12,5)))+IF(AND(V83&lt;&gt;"",V83&lt;&gt;"Non risponde",V83&lt;&gt;"Non interessato"),10,0)+IF(X83="Eseguita",10,0)+IF(Z83&gt;0,15,0)))</f>
        <v/>
      </c>
      <c r="AJ83" s="82">
        <f>IF(AI83="","",IF(AI83&gt;=80,"Hot",IF(AI83&gt;=60,"Alta",IF(AI83&gt;=40,"Media","Bassa"))))</f>
        <v/>
      </c>
      <c r="AK83" s="11">
        <f>IF(B83="","",IF(U83="",TODAY()-B83,U83-B83))</f>
        <v/>
      </c>
      <c r="AL83" s="82">
        <f>IF(B83="","",IF(M83="Vinta","Chiusa - vinta",IF(M83="Persa","Chiusa - persa",IF(AND(U83="",TODAY()-B83&gt;1),"Contattare subito",IF(AND(M83="In corso",AH83&gt;7),"Lead in stallo",IF(AND(AN83&lt;&gt;"",AN83&lt;TODAY(),M83="In corso"),"Follow-up scaduto",IF(AND(K83="Offerta",Y83="",W83&lt;&gt;"",TODAY()-W83&gt;3),"Verificare offerta","OK"))))))</f>
        <v/>
      </c>
      <c r="AM83" s="38" t="n"/>
      <c r="AN83" s="39" t="n"/>
      <c r="AO83" s="11">
        <f>IF(AND(AN83&lt;&gt;"",AN83&lt;TODAY(),M83="In corso"),1,0)</f>
        <v/>
      </c>
      <c r="AP83" s="83">
        <f>IF(B83="","",IF(OR(M83="Vinta",M83="Persa"),0,IF(AL83="Contattare subito",50,0)+IF(AL83="Follow-up scaduto",40,0)+IF(AL83="Lead in stallo",35,0)+IF(AJ83="Hot",30,IF(AJ83="Alta",20,IF(AJ83="Media",10,0)))+IF(AO83=1,10,0)+L83/10+ROW()/100000))</f>
        <v/>
      </c>
    </row>
    <row r="84">
      <c r="A84" s="7">
        <f>IF(B84="","",ROW()-1)</f>
        <v/>
      </c>
      <c r="B84" s="31" t="n"/>
      <c r="C84" s="14" t="n"/>
      <c r="D84" s="14" t="n"/>
      <c r="E84" s="14" t="n"/>
      <c r="F84" s="14" t="n"/>
      <c r="G84" s="14" t="n"/>
      <c r="H84" s="14" t="n"/>
      <c r="I84" s="14" t="n"/>
      <c r="J84" s="15" t="n"/>
      <c r="K84" s="14" t="n"/>
      <c r="L84" s="11">
        <f>IF(K84="","",IF(K84="Nuovo",1,IF(K84="Tentativo contatto",1,IF(K84="Contattato",2,IF(K84="Qualificato",4,IF(K84="Visita fissata",5,IF(K84="Visita effettuata",6,IF(K84="Trattativa",7,IF(K84="Offerta",8,IF(K84="Prenotazione",9,IF(K84="Venduto",10,""))))))))))))</f>
        <v/>
      </c>
      <c r="M84" s="16" t="n"/>
      <c r="N84" s="11">
        <f>IF(L84&gt;=4,1,0)</f>
        <v/>
      </c>
      <c r="O84" s="11">
        <f>IF(L84&gt;=6,1,0)</f>
        <v/>
      </c>
      <c r="P84" s="11">
        <f>IF(L84&gt;=7,1,0)</f>
        <v/>
      </c>
      <c r="Q84" s="11">
        <f>IF(L84&gt;=8,1,0)</f>
        <v/>
      </c>
      <c r="R84" s="11">
        <f>IF(L84&gt;=9,1,0)</f>
        <v/>
      </c>
      <c r="S84" s="11">
        <f>IF(OR(L84=10,M84="Vinta"),1,0)</f>
        <v/>
      </c>
      <c r="T84" s="11">
        <f>IF(M84="Persa",1,0)</f>
        <v/>
      </c>
      <c r="U84" s="31" t="n"/>
      <c r="V84" s="14" t="n"/>
      <c r="W84" s="31" t="n"/>
      <c r="X84" s="14" t="n"/>
      <c r="Y84" s="15" t="n"/>
      <c r="Z84" s="15" t="n"/>
      <c r="AA84" s="15" t="n"/>
      <c r="AB84" s="31" t="n"/>
      <c r="AC84" s="7">
        <f>IF(B84="","",IF(AB84="",TODAY()-B84,AB84-B84))</f>
        <v/>
      </c>
      <c r="AD84" s="14" t="n"/>
      <c r="AE84" s="14" t="n"/>
      <c r="AF84" s="14" t="n"/>
      <c r="AG84" s="37">
        <f>IF(B84="","",MAX(B84,IF(U84="",0,U84),IF(W84="",0,W84),IF(AB84="",0,AB84),IF(AN84="",0,AN84)))</f>
        <v/>
      </c>
      <c r="AH84" s="11">
        <f>IF(AG84="","",TODAY()-AG84)</f>
        <v/>
      </c>
      <c r="AI84" s="80">
        <f>IF(B84="","",MIN(100,IF(J84&gt;=300000,20,IF(J84&gt;=200000,10,5))+IF(OR(C84="Referral",C84="Passaparola"),20,IF(OR(C84="Sito web",C84="LinkedIn",C84="Email marketing"),15,10))+IF(L84&gt;=8,25,IF(L84&gt;=6,18,IF(L84&gt;=4,12,5)))+IF(AND(V84&lt;&gt;"",V84&lt;&gt;"Non risponde",V84&lt;&gt;"Non interessato"),10,0)+IF(X84="Eseguita",10,0)+IF(Z84&gt;0,15,0)))</f>
        <v/>
      </c>
      <c r="AJ84" s="80">
        <f>IF(AI84="","",IF(AI84&gt;=80,"Hot",IF(AI84&gt;=60,"Alta",IF(AI84&gt;=40,"Media","Bassa"))))</f>
        <v/>
      </c>
      <c r="AK84" s="11">
        <f>IF(B84="","",IF(U84="",TODAY()-B84,U84-B84))</f>
        <v/>
      </c>
      <c r="AL84" s="80">
        <f>IF(B84="","",IF(M84="Vinta","Chiusa - vinta",IF(M84="Persa","Chiusa - persa",IF(AND(U84="",TODAY()-B84&gt;1),"Contattare subito",IF(AND(M84="In corso",AH84&gt;7),"Lead in stallo",IF(AND(AN84&lt;&gt;"",AN84&lt;TODAY(),M84="In corso"),"Follow-up scaduto",IF(AND(K84="Offerta",Y84="",W84&lt;&gt;"",TODAY()-W84&gt;3),"Verificare offerta","OK"))))))</f>
        <v/>
      </c>
      <c r="AM84" s="38" t="n"/>
      <c r="AN84" s="39" t="n"/>
      <c r="AO84" s="11">
        <f>IF(AND(AN84&lt;&gt;"",AN84&lt;TODAY(),M84="In corso"),1,0)</f>
        <v/>
      </c>
      <c r="AP84" s="81">
        <f>IF(B84="","",IF(OR(M84="Vinta",M84="Persa"),0,IF(AL84="Contattare subito",50,0)+IF(AL84="Follow-up scaduto",40,0)+IF(AL84="Lead in stallo",35,0)+IF(AJ84="Hot",30,IF(AJ84="Alta",20,IF(AJ84="Media",10,0)))+IF(AO84=1,10,0)+L84/10+ROW()/100000))</f>
        <v/>
      </c>
    </row>
    <row r="85">
      <c r="A85" s="7">
        <f>IF(B85="","",ROW()-1)</f>
        <v/>
      </c>
      <c r="B85" s="31" t="n"/>
      <c r="C85" s="14" t="n"/>
      <c r="D85" s="14" t="n"/>
      <c r="E85" s="14" t="n"/>
      <c r="F85" s="14" t="n"/>
      <c r="G85" s="14" t="n"/>
      <c r="H85" s="14" t="n"/>
      <c r="I85" s="14" t="n"/>
      <c r="J85" s="15" t="n"/>
      <c r="K85" s="14" t="n"/>
      <c r="L85" s="11">
        <f>IF(K85="","",IF(K85="Nuovo",1,IF(K85="Tentativo contatto",1,IF(K85="Contattato",2,IF(K85="Qualificato",4,IF(K85="Visita fissata",5,IF(K85="Visita effettuata",6,IF(K85="Trattativa",7,IF(K85="Offerta",8,IF(K85="Prenotazione",9,IF(K85="Venduto",10,""))))))))))))</f>
        <v/>
      </c>
      <c r="M85" s="16" t="n"/>
      <c r="N85" s="11">
        <f>IF(L85&gt;=4,1,0)</f>
        <v/>
      </c>
      <c r="O85" s="11">
        <f>IF(L85&gt;=6,1,0)</f>
        <v/>
      </c>
      <c r="P85" s="11">
        <f>IF(L85&gt;=7,1,0)</f>
        <v/>
      </c>
      <c r="Q85" s="11">
        <f>IF(L85&gt;=8,1,0)</f>
        <v/>
      </c>
      <c r="R85" s="11">
        <f>IF(L85&gt;=9,1,0)</f>
        <v/>
      </c>
      <c r="S85" s="11">
        <f>IF(OR(L85=10,M85="Vinta"),1,0)</f>
        <v/>
      </c>
      <c r="T85" s="11">
        <f>IF(M85="Persa",1,0)</f>
        <v/>
      </c>
      <c r="U85" s="31" t="n"/>
      <c r="V85" s="14" t="n"/>
      <c r="W85" s="31" t="n"/>
      <c r="X85" s="14" t="n"/>
      <c r="Y85" s="15" t="n"/>
      <c r="Z85" s="15" t="n"/>
      <c r="AA85" s="15" t="n"/>
      <c r="AB85" s="31" t="n"/>
      <c r="AC85" s="7">
        <f>IF(B85="","",IF(AB85="",TODAY()-B85,AB85-B85))</f>
        <v/>
      </c>
      <c r="AD85" s="14" t="n"/>
      <c r="AE85" s="14" t="n"/>
      <c r="AF85" s="14" t="n"/>
      <c r="AG85" s="37">
        <f>IF(B85="","",MAX(B85,IF(U85="",0,U85),IF(W85="",0,W85),IF(AB85="",0,AB85),IF(AN85="",0,AN85)))</f>
        <v/>
      </c>
      <c r="AH85" s="11">
        <f>IF(AG85="","",TODAY()-AG85)</f>
        <v/>
      </c>
      <c r="AI85" s="82">
        <f>IF(B85="","",MIN(100,IF(J85&gt;=300000,20,IF(J85&gt;=200000,10,5))+IF(OR(C85="Referral",C85="Passaparola"),20,IF(OR(C85="Sito web",C85="LinkedIn",C85="Email marketing"),15,10))+IF(L85&gt;=8,25,IF(L85&gt;=6,18,IF(L85&gt;=4,12,5)))+IF(AND(V85&lt;&gt;"",V85&lt;&gt;"Non risponde",V85&lt;&gt;"Non interessato"),10,0)+IF(X85="Eseguita",10,0)+IF(Z85&gt;0,15,0)))</f>
        <v/>
      </c>
      <c r="AJ85" s="82">
        <f>IF(AI85="","",IF(AI85&gt;=80,"Hot",IF(AI85&gt;=60,"Alta",IF(AI85&gt;=40,"Media","Bassa"))))</f>
        <v/>
      </c>
      <c r="AK85" s="11">
        <f>IF(B85="","",IF(U85="",TODAY()-B85,U85-B85))</f>
        <v/>
      </c>
      <c r="AL85" s="82">
        <f>IF(B85="","",IF(M85="Vinta","Chiusa - vinta",IF(M85="Persa","Chiusa - persa",IF(AND(U85="",TODAY()-B85&gt;1),"Contattare subito",IF(AND(M85="In corso",AH85&gt;7),"Lead in stallo",IF(AND(AN85&lt;&gt;"",AN85&lt;TODAY(),M85="In corso"),"Follow-up scaduto",IF(AND(K85="Offerta",Y85="",W85&lt;&gt;"",TODAY()-W85&gt;3),"Verificare offerta","OK"))))))</f>
        <v/>
      </c>
      <c r="AM85" s="38" t="n"/>
      <c r="AN85" s="39" t="n"/>
      <c r="AO85" s="11">
        <f>IF(AND(AN85&lt;&gt;"",AN85&lt;TODAY(),M85="In corso"),1,0)</f>
        <v/>
      </c>
      <c r="AP85" s="83">
        <f>IF(B85="","",IF(OR(M85="Vinta",M85="Persa"),0,IF(AL85="Contattare subito",50,0)+IF(AL85="Follow-up scaduto",40,0)+IF(AL85="Lead in stallo",35,0)+IF(AJ85="Hot",30,IF(AJ85="Alta",20,IF(AJ85="Media",10,0)))+IF(AO85=1,10,0)+L85/10+ROW()/100000))</f>
        <v/>
      </c>
    </row>
    <row r="86">
      <c r="A86" s="7">
        <f>IF(B86="","",ROW()-1)</f>
        <v/>
      </c>
      <c r="B86" s="31" t="n"/>
      <c r="C86" s="14" t="n"/>
      <c r="D86" s="14" t="n"/>
      <c r="E86" s="14" t="n"/>
      <c r="F86" s="14" t="n"/>
      <c r="G86" s="14" t="n"/>
      <c r="H86" s="14" t="n"/>
      <c r="I86" s="14" t="n"/>
      <c r="J86" s="15" t="n"/>
      <c r="K86" s="14" t="n"/>
      <c r="L86" s="11">
        <f>IF(K86="","",IF(K86="Nuovo",1,IF(K86="Tentativo contatto",1,IF(K86="Contattato",2,IF(K86="Qualificato",4,IF(K86="Visita fissata",5,IF(K86="Visita effettuata",6,IF(K86="Trattativa",7,IF(K86="Offerta",8,IF(K86="Prenotazione",9,IF(K86="Venduto",10,""))))))))))))</f>
        <v/>
      </c>
      <c r="M86" s="16" t="n"/>
      <c r="N86" s="11">
        <f>IF(L86&gt;=4,1,0)</f>
        <v/>
      </c>
      <c r="O86" s="11">
        <f>IF(L86&gt;=6,1,0)</f>
        <v/>
      </c>
      <c r="P86" s="11">
        <f>IF(L86&gt;=7,1,0)</f>
        <v/>
      </c>
      <c r="Q86" s="11">
        <f>IF(L86&gt;=8,1,0)</f>
        <v/>
      </c>
      <c r="R86" s="11">
        <f>IF(L86&gt;=9,1,0)</f>
        <v/>
      </c>
      <c r="S86" s="11">
        <f>IF(OR(L86=10,M86="Vinta"),1,0)</f>
        <v/>
      </c>
      <c r="T86" s="11">
        <f>IF(M86="Persa",1,0)</f>
        <v/>
      </c>
      <c r="U86" s="31" t="n"/>
      <c r="V86" s="14" t="n"/>
      <c r="W86" s="31" t="n"/>
      <c r="X86" s="14" t="n"/>
      <c r="Y86" s="15" t="n"/>
      <c r="Z86" s="15" t="n"/>
      <c r="AA86" s="15" t="n"/>
      <c r="AB86" s="31" t="n"/>
      <c r="AC86" s="7">
        <f>IF(B86="","",IF(AB86="",TODAY()-B86,AB86-B86))</f>
        <v/>
      </c>
      <c r="AD86" s="14" t="n"/>
      <c r="AE86" s="14" t="n"/>
      <c r="AF86" s="14" t="n"/>
      <c r="AG86" s="37">
        <f>IF(B86="","",MAX(B86,IF(U86="",0,U86),IF(W86="",0,W86),IF(AB86="",0,AB86),IF(AN86="",0,AN86)))</f>
        <v/>
      </c>
      <c r="AH86" s="11">
        <f>IF(AG86="","",TODAY()-AG86)</f>
        <v/>
      </c>
      <c r="AI86" s="80">
        <f>IF(B86="","",MIN(100,IF(J86&gt;=300000,20,IF(J86&gt;=200000,10,5))+IF(OR(C86="Referral",C86="Passaparola"),20,IF(OR(C86="Sito web",C86="LinkedIn",C86="Email marketing"),15,10))+IF(L86&gt;=8,25,IF(L86&gt;=6,18,IF(L86&gt;=4,12,5)))+IF(AND(V86&lt;&gt;"",V86&lt;&gt;"Non risponde",V86&lt;&gt;"Non interessato"),10,0)+IF(X86="Eseguita",10,0)+IF(Z86&gt;0,15,0)))</f>
        <v/>
      </c>
      <c r="AJ86" s="80">
        <f>IF(AI86="","",IF(AI86&gt;=80,"Hot",IF(AI86&gt;=60,"Alta",IF(AI86&gt;=40,"Media","Bassa"))))</f>
        <v/>
      </c>
      <c r="AK86" s="11">
        <f>IF(B86="","",IF(U86="",TODAY()-B86,U86-B86))</f>
        <v/>
      </c>
      <c r="AL86" s="80">
        <f>IF(B86="","",IF(M86="Vinta","Chiusa - vinta",IF(M86="Persa","Chiusa - persa",IF(AND(U86="",TODAY()-B86&gt;1),"Contattare subito",IF(AND(M86="In corso",AH86&gt;7),"Lead in stallo",IF(AND(AN86&lt;&gt;"",AN86&lt;TODAY(),M86="In corso"),"Follow-up scaduto",IF(AND(K86="Offerta",Y86="",W86&lt;&gt;"",TODAY()-W86&gt;3),"Verificare offerta","OK"))))))</f>
        <v/>
      </c>
      <c r="AM86" s="38" t="n"/>
      <c r="AN86" s="39" t="n"/>
      <c r="AO86" s="11">
        <f>IF(AND(AN86&lt;&gt;"",AN86&lt;TODAY(),M86="In corso"),1,0)</f>
        <v/>
      </c>
      <c r="AP86" s="81">
        <f>IF(B86="","",IF(OR(M86="Vinta",M86="Persa"),0,IF(AL86="Contattare subito",50,0)+IF(AL86="Follow-up scaduto",40,0)+IF(AL86="Lead in stallo",35,0)+IF(AJ86="Hot",30,IF(AJ86="Alta",20,IF(AJ86="Media",10,0)))+IF(AO86=1,10,0)+L86/10+ROW()/100000))</f>
        <v/>
      </c>
    </row>
    <row r="87">
      <c r="A87" s="7">
        <f>IF(B87="","",ROW()-1)</f>
        <v/>
      </c>
      <c r="B87" s="31" t="n"/>
      <c r="C87" s="14" t="n"/>
      <c r="D87" s="14" t="n"/>
      <c r="E87" s="14" t="n"/>
      <c r="F87" s="14" t="n"/>
      <c r="G87" s="14" t="n"/>
      <c r="H87" s="14" t="n"/>
      <c r="I87" s="14" t="n"/>
      <c r="J87" s="15" t="n"/>
      <c r="K87" s="14" t="n"/>
      <c r="L87" s="11">
        <f>IF(K87="","",IF(K87="Nuovo",1,IF(K87="Tentativo contatto",1,IF(K87="Contattato",2,IF(K87="Qualificato",4,IF(K87="Visita fissata",5,IF(K87="Visita effettuata",6,IF(K87="Trattativa",7,IF(K87="Offerta",8,IF(K87="Prenotazione",9,IF(K87="Venduto",10,""))))))))))))</f>
        <v/>
      </c>
      <c r="M87" s="16" t="n"/>
      <c r="N87" s="11">
        <f>IF(L87&gt;=4,1,0)</f>
        <v/>
      </c>
      <c r="O87" s="11">
        <f>IF(L87&gt;=6,1,0)</f>
        <v/>
      </c>
      <c r="P87" s="11">
        <f>IF(L87&gt;=7,1,0)</f>
        <v/>
      </c>
      <c r="Q87" s="11">
        <f>IF(L87&gt;=8,1,0)</f>
        <v/>
      </c>
      <c r="R87" s="11">
        <f>IF(L87&gt;=9,1,0)</f>
        <v/>
      </c>
      <c r="S87" s="11">
        <f>IF(OR(L87=10,M87="Vinta"),1,0)</f>
        <v/>
      </c>
      <c r="T87" s="11">
        <f>IF(M87="Persa",1,0)</f>
        <v/>
      </c>
      <c r="U87" s="31" t="n"/>
      <c r="V87" s="14" t="n"/>
      <c r="W87" s="31" t="n"/>
      <c r="X87" s="14" t="n"/>
      <c r="Y87" s="15" t="n"/>
      <c r="Z87" s="15" t="n"/>
      <c r="AA87" s="15" t="n"/>
      <c r="AB87" s="31" t="n"/>
      <c r="AC87" s="7">
        <f>IF(B87="","",IF(AB87="",TODAY()-B87,AB87-B87))</f>
        <v/>
      </c>
      <c r="AD87" s="14" t="n"/>
      <c r="AE87" s="14" t="n"/>
      <c r="AF87" s="14" t="n"/>
      <c r="AG87" s="37">
        <f>IF(B87="","",MAX(B87,IF(U87="",0,U87),IF(W87="",0,W87),IF(AB87="",0,AB87),IF(AN87="",0,AN87)))</f>
        <v/>
      </c>
      <c r="AH87" s="11">
        <f>IF(AG87="","",TODAY()-AG87)</f>
        <v/>
      </c>
      <c r="AI87" s="82">
        <f>IF(B87="","",MIN(100,IF(J87&gt;=300000,20,IF(J87&gt;=200000,10,5))+IF(OR(C87="Referral",C87="Passaparola"),20,IF(OR(C87="Sito web",C87="LinkedIn",C87="Email marketing"),15,10))+IF(L87&gt;=8,25,IF(L87&gt;=6,18,IF(L87&gt;=4,12,5)))+IF(AND(V87&lt;&gt;"",V87&lt;&gt;"Non risponde",V87&lt;&gt;"Non interessato"),10,0)+IF(X87="Eseguita",10,0)+IF(Z87&gt;0,15,0)))</f>
        <v/>
      </c>
      <c r="AJ87" s="82">
        <f>IF(AI87="","",IF(AI87&gt;=80,"Hot",IF(AI87&gt;=60,"Alta",IF(AI87&gt;=40,"Media","Bassa"))))</f>
        <v/>
      </c>
      <c r="AK87" s="11">
        <f>IF(B87="","",IF(U87="",TODAY()-B87,U87-B87))</f>
        <v/>
      </c>
      <c r="AL87" s="82">
        <f>IF(B87="","",IF(M87="Vinta","Chiusa - vinta",IF(M87="Persa","Chiusa - persa",IF(AND(U87="",TODAY()-B87&gt;1),"Contattare subito",IF(AND(M87="In corso",AH87&gt;7),"Lead in stallo",IF(AND(AN87&lt;&gt;"",AN87&lt;TODAY(),M87="In corso"),"Follow-up scaduto",IF(AND(K87="Offerta",Y87="",W87&lt;&gt;"",TODAY()-W87&gt;3),"Verificare offerta","OK"))))))</f>
        <v/>
      </c>
      <c r="AM87" s="38" t="n"/>
      <c r="AN87" s="39" t="n"/>
      <c r="AO87" s="11">
        <f>IF(AND(AN87&lt;&gt;"",AN87&lt;TODAY(),M87="In corso"),1,0)</f>
        <v/>
      </c>
      <c r="AP87" s="83">
        <f>IF(B87="","",IF(OR(M87="Vinta",M87="Persa"),0,IF(AL87="Contattare subito",50,0)+IF(AL87="Follow-up scaduto",40,0)+IF(AL87="Lead in stallo",35,0)+IF(AJ87="Hot",30,IF(AJ87="Alta",20,IF(AJ87="Media",10,0)))+IF(AO87=1,10,0)+L87/10+ROW()/100000))</f>
        <v/>
      </c>
    </row>
    <row r="88">
      <c r="A88" s="7">
        <f>IF(B88="","",ROW()-1)</f>
        <v/>
      </c>
      <c r="B88" s="31" t="n"/>
      <c r="C88" s="14" t="n"/>
      <c r="D88" s="14" t="n"/>
      <c r="E88" s="14" t="n"/>
      <c r="F88" s="14" t="n"/>
      <c r="G88" s="14" t="n"/>
      <c r="H88" s="14" t="n"/>
      <c r="I88" s="14" t="n"/>
      <c r="J88" s="15" t="n"/>
      <c r="K88" s="14" t="n"/>
      <c r="L88" s="11">
        <f>IF(K88="","",IF(K88="Nuovo",1,IF(K88="Tentativo contatto",1,IF(K88="Contattato",2,IF(K88="Qualificato",4,IF(K88="Visita fissata",5,IF(K88="Visita effettuata",6,IF(K88="Trattativa",7,IF(K88="Offerta",8,IF(K88="Prenotazione",9,IF(K88="Venduto",10,""))))))))))))</f>
        <v/>
      </c>
      <c r="M88" s="16" t="n"/>
      <c r="N88" s="11">
        <f>IF(L88&gt;=4,1,0)</f>
        <v/>
      </c>
      <c r="O88" s="11">
        <f>IF(L88&gt;=6,1,0)</f>
        <v/>
      </c>
      <c r="P88" s="11">
        <f>IF(L88&gt;=7,1,0)</f>
        <v/>
      </c>
      <c r="Q88" s="11">
        <f>IF(L88&gt;=8,1,0)</f>
        <v/>
      </c>
      <c r="R88" s="11">
        <f>IF(L88&gt;=9,1,0)</f>
        <v/>
      </c>
      <c r="S88" s="11">
        <f>IF(OR(L88=10,M88="Vinta"),1,0)</f>
        <v/>
      </c>
      <c r="T88" s="11">
        <f>IF(M88="Persa",1,0)</f>
        <v/>
      </c>
      <c r="U88" s="31" t="n"/>
      <c r="V88" s="14" t="n"/>
      <c r="W88" s="31" t="n"/>
      <c r="X88" s="14" t="n"/>
      <c r="Y88" s="15" t="n"/>
      <c r="Z88" s="15" t="n"/>
      <c r="AA88" s="15" t="n"/>
      <c r="AB88" s="31" t="n"/>
      <c r="AC88" s="7">
        <f>IF(B88="","",IF(AB88="",TODAY()-B88,AB88-B88))</f>
        <v/>
      </c>
      <c r="AD88" s="14" t="n"/>
      <c r="AE88" s="14" t="n"/>
      <c r="AF88" s="14" t="n"/>
      <c r="AG88" s="37">
        <f>IF(B88="","",MAX(B88,IF(U88="",0,U88),IF(W88="",0,W88),IF(AB88="",0,AB88),IF(AN88="",0,AN88)))</f>
        <v/>
      </c>
      <c r="AH88" s="11">
        <f>IF(AG88="","",TODAY()-AG88)</f>
        <v/>
      </c>
      <c r="AI88" s="80">
        <f>IF(B88="","",MIN(100,IF(J88&gt;=300000,20,IF(J88&gt;=200000,10,5))+IF(OR(C88="Referral",C88="Passaparola"),20,IF(OR(C88="Sito web",C88="LinkedIn",C88="Email marketing"),15,10))+IF(L88&gt;=8,25,IF(L88&gt;=6,18,IF(L88&gt;=4,12,5)))+IF(AND(V88&lt;&gt;"",V88&lt;&gt;"Non risponde",V88&lt;&gt;"Non interessato"),10,0)+IF(X88="Eseguita",10,0)+IF(Z88&gt;0,15,0)))</f>
        <v/>
      </c>
      <c r="AJ88" s="80">
        <f>IF(AI88="","",IF(AI88&gt;=80,"Hot",IF(AI88&gt;=60,"Alta",IF(AI88&gt;=40,"Media","Bassa"))))</f>
        <v/>
      </c>
      <c r="AK88" s="11">
        <f>IF(B88="","",IF(U88="",TODAY()-B88,U88-B88))</f>
        <v/>
      </c>
      <c r="AL88" s="80">
        <f>IF(B88="","",IF(M88="Vinta","Chiusa - vinta",IF(M88="Persa","Chiusa - persa",IF(AND(U88="",TODAY()-B88&gt;1),"Contattare subito",IF(AND(M88="In corso",AH88&gt;7),"Lead in stallo",IF(AND(AN88&lt;&gt;"",AN88&lt;TODAY(),M88="In corso"),"Follow-up scaduto",IF(AND(K88="Offerta",Y88="",W88&lt;&gt;"",TODAY()-W88&gt;3),"Verificare offerta","OK"))))))</f>
        <v/>
      </c>
      <c r="AM88" s="38" t="n"/>
      <c r="AN88" s="39" t="n"/>
      <c r="AO88" s="11">
        <f>IF(AND(AN88&lt;&gt;"",AN88&lt;TODAY(),M88="In corso"),1,0)</f>
        <v/>
      </c>
      <c r="AP88" s="81">
        <f>IF(B88="","",IF(OR(M88="Vinta",M88="Persa"),0,IF(AL88="Contattare subito",50,0)+IF(AL88="Follow-up scaduto",40,0)+IF(AL88="Lead in stallo",35,0)+IF(AJ88="Hot",30,IF(AJ88="Alta",20,IF(AJ88="Media",10,0)))+IF(AO88=1,10,0)+L88/10+ROW()/100000))</f>
        <v/>
      </c>
    </row>
    <row r="89">
      <c r="A89" s="7">
        <f>IF(B89="","",ROW()-1)</f>
        <v/>
      </c>
      <c r="B89" s="31" t="n"/>
      <c r="C89" s="14" t="n"/>
      <c r="D89" s="14" t="n"/>
      <c r="E89" s="14" t="n"/>
      <c r="F89" s="14" t="n"/>
      <c r="G89" s="14" t="n"/>
      <c r="H89" s="14" t="n"/>
      <c r="I89" s="14" t="n"/>
      <c r="J89" s="15" t="n"/>
      <c r="K89" s="14" t="n"/>
      <c r="L89" s="11">
        <f>IF(K89="","",IF(K89="Nuovo",1,IF(K89="Tentativo contatto",1,IF(K89="Contattato",2,IF(K89="Qualificato",4,IF(K89="Visita fissata",5,IF(K89="Visita effettuata",6,IF(K89="Trattativa",7,IF(K89="Offerta",8,IF(K89="Prenotazione",9,IF(K89="Venduto",10,""))))))))))))</f>
        <v/>
      </c>
      <c r="M89" s="16" t="n"/>
      <c r="N89" s="11">
        <f>IF(L89&gt;=4,1,0)</f>
        <v/>
      </c>
      <c r="O89" s="11">
        <f>IF(L89&gt;=6,1,0)</f>
        <v/>
      </c>
      <c r="P89" s="11">
        <f>IF(L89&gt;=7,1,0)</f>
        <v/>
      </c>
      <c r="Q89" s="11">
        <f>IF(L89&gt;=8,1,0)</f>
        <v/>
      </c>
      <c r="R89" s="11">
        <f>IF(L89&gt;=9,1,0)</f>
        <v/>
      </c>
      <c r="S89" s="11">
        <f>IF(OR(L89=10,M89="Vinta"),1,0)</f>
        <v/>
      </c>
      <c r="T89" s="11">
        <f>IF(M89="Persa",1,0)</f>
        <v/>
      </c>
      <c r="U89" s="31" t="n"/>
      <c r="V89" s="14" t="n"/>
      <c r="W89" s="31" t="n"/>
      <c r="X89" s="14" t="n"/>
      <c r="Y89" s="15" t="n"/>
      <c r="Z89" s="15" t="n"/>
      <c r="AA89" s="15" t="n"/>
      <c r="AB89" s="31" t="n"/>
      <c r="AC89" s="7">
        <f>IF(B89="","",IF(AB89="",TODAY()-B89,AB89-B89))</f>
        <v/>
      </c>
      <c r="AD89" s="14" t="n"/>
      <c r="AE89" s="14" t="n"/>
      <c r="AF89" s="14" t="n"/>
      <c r="AG89" s="37">
        <f>IF(B89="","",MAX(B89,IF(U89="",0,U89),IF(W89="",0,W89),IF(AB89="",0,AB89),IF(AN89="",0,AN89)))</f>
        <v/>
      </c>
      <c r="AH89" s="11">
        <f>IF(AG89="","",TODAY()-AG89)</f>
        <v/>
      </c>
      <c r="AI89" s="82">
        <f>IF(B89="","",MIN(100,IF(J89&gt;=300000,20,IF(J89&gt;=200000,10,5))+IF(OR(C89="Referral",C89="Passaparola"),20,IF(OR(C89="Sito web",C89="LinkedIn",C89="Email marketing"),15,10))+IF(L89&gt;=8,25,IF(L89&gt;=6,18,IF(L89&gt;=4,12,5)))+IF(AND(V89&lt;&gt;"",V89&lt;&gt;"Non risponde",V89&lt;&gt;"Non interessato"),10,0)+IF(X89="Eseguita",10,0)+IF(Z89&gt;0,15,0)))</f>
        <v/>
      </c>
      <c r="AJ89" s="82">
        <f>IF(AI89="","",IF(AI89&gt;=80,"Hot",IF(AI89&gt;=60,"Alta",IF(AI89&gt;=40,"Media","Bassa"))))</f>
        <v/>
      </c>
      <c r="AK89" s="11">
        <f>IF(B89="","",IF(U89="",TODAY()-B89,U89-B89))</f>
        <v/>
      </c>
      <c r="AL89" s="82">
        <f>IF(B89="","",IF(M89="Vinta","Chiusa - vinta",IF(M89="Persa","Chiusa - persa",IF(AND(U89="",TODAY()-B89&gt;1),"Contattare subito",IF(AND(M89="In corso",AH89&gt;7),"Lead in stallo",IF(AND(AN89&lt;&gt;"",AN89&lt;TODAY(),M89="In corso"),"Follow-up scaduto",IF(AND(K89="Offerta",Y89="",W89&lt;&gt;"",TODAY()-W89&gt;3),"Verificare offerta","OK"))))))</f>
        <v/>
      </c>
      <c r="AM89" s="38" t="n"/>
      <c r="AN89" s="39" t="n"/>
      <c r="AO89" s="11">
        <f>IF(AND(AN89&lt;&gt;"",AN89&lt;TODAY(),M89="In corso"),1,0)</f>
        <v/>
      </c>
      <c r="AP89" s="83">
        <f>IF(B89="","",IF(OR(M89="Vinta",M89="Persa"),0,IF(AL89="Contattare subito",50,0)+IF(AL89="Follow-up scaduto",40,0)+IF(AL89="Lead in stallo",35,0)+IF(AJ89="Hot",30,IF(AJ89="Alta",20,IF(AJ89="Media",10,0)))+IF(AO89=1,10,0)+L89/10+ROW()/100000))</f>
        <v/>
      </c>
    </row>
    <row r="90">
      <c r="A90" s="7">
        <f>IF(B90="","",ROW()-1)</f>
        <v/>
      </c>
      <c r="B90" s="31" t="n"/>
      <c r="C90" s="14" t="n"/>
      <c r="D90" s="14" t="n"/>
      <c r="E90" s="14" t="n"/>
      <c r="F90" s="14" t="n"/>
      <c r="G90" s="14" t="n"/>
      <c r="H90" s="14" t="n"/>
      <c r="I90" s="14" t="n"/>
      <c r="J90" s="15" t="n"/>
      <c r="K90" s="14" t="n"/>
      <c r="L90" s="11">
        <f>IF(K90="","",IF(K90="Nuovo",1,IF(K90="Tentativo contatto",1,IF(K90="Contattato",2,IF(K90="Qualificato",4,IF(K90="Visita fissata",5,IF(K90="Visita effettuata",6,IF(K90="Trattativa",7,IF(K90="Offerta",8,IF(K90="Prenotazione",9,IF(K90="Venduto",10,""))))))))))))</f>
        <v/>
      </c>
      <c r="M90" s="16" t="n"/>
      <c r="N90" s="11">
        <f>IF(L90&gt;=4,1,0)</f>
        <v/>
      </c>
      <c r="O90" s="11">
        <f>IF(L90&gt;=6,1,0)</f>
        <v/>
      </c>
      <c r="P90" s="11">
        <f>IF(L90&gt;=7,1,0)</f>
        <v/>
      </c>
      <c r="Q90" s="11">
        <f>IF(L90&gt;=8,1,0)</f>
        <v/>
      </c>
      <c r="R90" s="11">
        <f>IF(L90&gt;=9,1,0)</f>
        <v/>
      </c>
      <c r="S90" s="11">
        <f>IF(OR(L90=10,M90="Vinta"),1,0)</f>
        <v/>
      </c>
      <c r="T90" s="11">
        <f>IF(M90="Persa",1,0)</f>
        <v/>
      </c>
      <c r="U90" s="31" t="n"/>
      <c r="V90" s="14" t="n"/>
      <c r="W90" s="31" t="n"/>
      <c r="X90" s="14" t="n"/>
      <c r="Y90" s="15" t="n"/>
      <c r="Z90" s="15" t="n"/>
      <c r="AA90" s="15" t="n"/>
      <c r="AB90" s="31" t="n"/>
      <c r="AC90" s="7">
        <f>IF(B90="","",IF(AB90="",TODAY()-B90,AB90-B90))</f>
        <v/>
      </c>
      <c r="AD90" s="14" t="n"/>
      <c r="AE90" s="14" t="n"/>
      <c r="AF90" s="14" t="n"/>
      <c r="AG90" s="37">
        <f>IF(B90="","",MAX(B90,IF(U90="",0,U90),IF(W90="",0,W90),IF(AB90="",0,AB90),IF(AN90="",0,AN90)))</f>
        <v/>
      </c>
      <c r="AH90" s="11">
        <f>IF(AG90="","",TODAY()-AG90)</f>
        <v/>
      </c>
      <c r="AI90" s="80">
        <f>IF(B90="","",MIN(100,IF(J90&gt;=300000,20,IF(J90&gt;=200000,10,5))+IF(OR(C90="Referral",C90="Passaparola"),20,IF(OR(C90="Sito web",C90="LinkedIn",C90="Email marketing"),15,10))+IF(L90&gt;=8,25,IF(L90&gt;=6,18,IF(L90&gt;=4,12,5)))+IF(AND(V90&lt;&gt;"",V90&lt;&gt;"Non risponde",V90&lt;&gt;"Non interessato"),10,0)+IF(X90="Eseguita",10,0)+IF(Z90&gt;0,15,0)))</f>
        <v/>
      </c>
      <c r="AJ90" s="80">
        <f>IF(AI90="","",IF(AI90&gt;=80,"Hot",IF(AI90&gt;=60,"Alta",IF(AI90&gt;=40,"Media","Bassa"))))</f>
        <v/>
      </c>
      <c r="AK90" s="11">
        <f>IF(B90="","",IF(U90="",TODAY()-B90,U90-B90))</f>
        <v/>
      </c>
      <c r="AL90" s="80">
        <f>IF(B90="","",IF(M90="Vinta","Chiusa - vinta",IF(M90="Persa","Chiusa - persa",IF(AND(U90="",TODAY()-B90&gt;1),"Contattare subito",IF(AND(M90="In corso",AH90&gt;7),"Lead in stallo",IF(AND(AN90&lt;&gt;"",AN90&lt;TODAY(),M90="In corso"),"Follow-up scaduto",IF(AND(K90="Offerta",Y90="",W90&lt;&gt;"",TODAY()-W90&gt;3),"Verificare offerta","OK"))))))</f>
        <v/>
      </c>
      <c r="AM90" s="38" t="n"/>
      <c r="AN90" s="39" t="n"/>
      <c r="AO90" s="11">
        <f>IF(AND(AN90&lt;&gt;"",AN90&lt;TODAY(),M90="In corso"),1,0)</f>
        <v/>
      </c>
      <c r="AP90" s="81">
        <f>IF(B90="","",IF(OR(M90="Vinta",M90="Persa"),0,IF(AL90="Contattare subito",50,0)+IF(AL90="Follow-up scaduto",40,0)+IF(AL90="Lead in stallo",35,0)+IF(AJ90="Hot",30,IF(AJ90="Alta",20,IF(AJ90="Media",10,0)))+IF(AO90=1,10,0)+L90/10+ROW()/100000))</f>
        <v/>
      </c>
    </row>
    <row r="91">
      <c r="A91" s="7">
        <f>IF(B91="","",ROW()-1)</f>
        <v/>
      </c>
      <c r="B91" s="31" t="n"/>
      <c r="C91" s="14" t="n"/>
      <c r="D91" s="14" t="n"/>
      <c r="E91" s="14" t="n"/>
      <c r="F91" s="14" t="n"/>
      <c r="G91" s="14" t="n"/>
      <c r="H91" s="14" t="n"/>
      <c r="I91" s="14" t="n"/>
      <c r="J91" s="15" t="n"/>
      <c r="K91" s="14" t="n"/>
      <c r="L91" s="11">
        <f>IF(K91="","",IF(K91="Nuovo",1,IF(K91="Tentativo contatto",1,IF(K91="Contattato",2,IF(K91="Qualificato",4,IF(K91="Visita fissata",5,IF(K91="Visita effettuata",6,IF(K91="Trattativa",7,IF(K91="Offerta",8,IF(K91="Prenotazione",9,IF(K91="Venduto",10,""))))))))))))</f>
        <v/>
      </c>
      <c r="M91" s="16" t="n"/>
      <c r="N91" s="11">
        <f>IF(L91&gt;=4,1,0)</f>
        <v/>
      </c>
      <c r="O91" s="11">
        <f>IF(L91&gt;=6,1,0)</f>
        <v/>
      </c>
      <c r="P91" s="11">
        <f>IF(L91&gt;=7,1,0)</f>
        <v/>
      </c>
      <c r="Q91" s="11">
        <f>IF(L91&gt;=8,1,0)</f>
        <v/>
      </c>
      <c r="R91" s="11">
        <f>IF(L91&gt;=9,1,0)</f>
        <v/>
      </c>
      <c r="S91" s="11">
        <f>IF(OR(L91=10,M91="Vinta"),1,0)</f>
        <v/>
      </c>
      <c r="T91" s="11">
        <f>IF(M91="Persa",1,0)</f>
        <v/>
      </c>
      <c r="U91" s="31" t="n"/>
      <c r="V91" s="14" t="n"/>
      <c r="W91" s="31" t="n"/>
      <c r="X91" s="14" t="n"/>
      <c r="Y91" s="15" t="n"/>
      <c r="Z91" s="15" t="n"/>
      <c r="AA91" s="15" t="n"/>
      <c r="AB91" s="31" t="n"/>
      <c r="AC91" s="7">
        <f>IF(B91="","",IF(AB91="",TODAY()-B91,AB91-B91))</f>
        <v/>
      </c>
      <c r="AD91" s="14" t="n"/>
      <c r="AE91" s="14" t="n"/>
      <c r="AF91" s="14" t="n"/>
      <c r="AG91" s="37">
        <f>IF(B91="","",MAX(B91,IF(U91="",0,U91),IF(W91="",0,W91),IF(AB91="",0,AB91),IF(AN91="",0,AN91)))</f>
        <v/>
      </c>
      <c r="AH91" s="11">
        <f>IF(AG91="","",TODAY()-AG91)</f>
        <v/>
      </c>
      <c r="AI91" s="82">
        <f>IF(B91="","",MIN(100,IF(J91&gt;=300000,20,IF(J91&gt;=200000,10,5))+IF(OR(C91="Referral",C91="Passaparola"),20,IF(OR(C91="Sito web",C91="LinkedIn",C91="Email marketing"),15,10))+IF(L91&gt;=8,25,IF(L91&gt;=6,18,IF(L91&gt;=4,12,5)))+IF(AND(V91&lt;&gt;"",V91&lt;&gt;"Non risponde",V91&lt;&gt;"Non interessato"),10,0)+IF(X91="Eseguita",10,0)+IF(Z91&gt;0,15,0)))</f>
        <v/>
      </c>
      <c r="AJ91" s="82">
        <f>IF(AI91="","",IF(AI91&gt;=80,"Hot",IF(AI91&gt;=60,"Alta",IF(AI91&gt;=40,"Media","Bassa"))))</f>
        <v/>
      </c>
      <c r="AK91" s="11">
        <f>IF(B91="","",IF(U91="",TODAY()-B91,U91-B91))</f>
        <v/>
      </c>
      <c r="AL91" s="82">
        <f>IF(B91="","",IF(M91="Vinta","Chiusa - vinta",IF(M91="Persa","Chiusa - persa",IF(AND(U91="",TODAY()-B91&gt;1),"Contattare subito",IF(AND(M91="In corso",AH91&gt;7),"Lead in stallo",IF(AND(AN91&lt;&gt;"",AN91&lt;TODAY(),M91="In corso"),"Follow-up scaduto",IF(AND(K91="Offerta",Y91="",W91&lt;&gt;"",TODAY()-W91&gt;3),"Verificare offerta","OK"))))))</f>
        <v/>
      </c>
      <c r="AM91" s="38" t="n"/>
      <c r="AN91" s="39" t="n"/>
      <c r="AO91" s="11">
        <f>IF(AND(AN91&lt;&gt;"",AN91&lt;TODAY(),M91="In corso"),1,0)</f>
        <v/>
      </c>
      <c r="AP91" s="83">
        <f>IF(B91="","",IF(OR(M91="Vinta",M91="Persa"),0,IF(AL91="Contattare subito",50,0)+IF(AL91="Follow-up scaduto",40,0)+IF(AL91="Lead in stallo",35,0)+IF(AJ91="Hot",30,IF(AJ91="Alta",20,IF(AJ91="Media",10,0)))+IF(AO91=1,10,0)+L91/10+ROW()/100000))</f>
        <v/>
      </c>
    </row>
    <row r="92">
      <c r="A92" s="7">
        <f>IF(B92="","",ROW()-1)</f>
        <v/>
      </c>
      <c r="B92" s="31" t="n"/>
      <c r="C92" s="14" t="n"/>
      <c r="D92" s="14" t="n"/>
      <c r="E92" s="14" t="n"/>
      <c r="F92" s="14" t="n"/>
      <c r="G92" s="14" t="n"/>
      <c r="H92" s="14" t="n"/>
      <c r="I92" s="14" t="n"/>
      <c r="J92" s="15" t="n"/>
      <c r="K92" s="14" t="n"/>
      <c r="L92" s="11">
        <f>IF(K92="","",IF(K92="Nuovo",1,IF(K92="Tentativo contatto",1,IF(K92="Contattato",2,IF(K92="Qualificato",4,IF(K92="Visita fissata",5,IF(K92="Visita effettuata",6,IF(K92="Trattativa",7,IF(K92="Offerta",8,IF(K92="Prenotazione",9,IF(K92="Venduto",10,""))))))))))))</f>
        <v/>
      </c>
      <c r="M92" s="16" t="n"/>
      <c r="N92" s="11">
        <f>IF(L92&gt;=4,1,0)</f>
        <v/>
      </c>
      <c r="O92" s="11">
        <f>IF(L92&gt;=6,1,0)</f>
        <v/>
      </c>
      <c r="P92" s="11">
        <f>IF(L92&gt;=7,1,0)</f>
        <v/>
      </c>
      <c r="Q92" s="11">
        <f>IF(L92&gt;=8,1,0)</f>
        <v/>
      </c>
      <c r="R92" s="11">
        <f>IF(L92&gt;=9,1,0)</f>
        <v/>
      </c>
      <c r="S92" s="11">
        <f>IF(OR(L92=10,M92="Vinta"),1,0)</f>
        <v/>
      </c>
      <c r="T92" s="11">
        <f>IF(M92="Persa",1,0)</f>
        <v/>
      </c>
      <c r="U92" s="31" t="n"/>
      <c r="V92" s="14" t="n"/>
      <c r="W92" s="31" t="n"/>
      <c r="X92" s="14" t="n"/>
      <c r="Y92" s="15" t="n"/>
      <c r="Z92" s="15" t="n"/>
      <c r="AA92" s="15" t="n"/>
      <c r="AB92" s="31" t="n"/>
      <c r="AC92" s="7">
        <f>IF(B92="","",IF(AB92="",TODAY()-B92,AB92-B92))</f>
        <v/>
      </c>
      <c r="AD92" s="14" t="n"/>
      <c r="AE92" s="14" t="n"/>
      <c r="AF92" s="14" t="n"/>
      <c r="AG92" s="37">
        <f>IF(B92="","",MAX(B92,IF(U92="",0,U92),IF(W92="",0,W92),IF(AB92="",0,AB92),IF(AN92="",0,AN92)))</f>
        <v/>
      </c>
      <c r="AH92" s="11">
        <f>IF(AG92="","",TODAY()-AG92)</f>
        <v/>
      </c>
      <c r="AI92" s="80">
        <f>IF(B92="","",MIN(100,IF(J92&gt;=300000,20,IF(J92&gt;=200000,10,5))+IF(OR(C92="Referral",C92="Passaparola"),20,IF(OR(C92="Sito web",C92="LinkedIn",C92="Email marketing"),15,10))+IF(L92&gt;=8,25,IF(L92&gt;=6,18,IF(L92&gt;=4,12,5)))+IF(AND(V92&lt;&gt;"",V92&lt;&gt;"Non risponde",V92&lt;&gt;"Non interessato"),10,0)+IF(X92="Eseguita",10,0)+IF(Z92&gt;0,15,0)))</f>
        <v/>
      </c>
      <c r="AJ92" s="80">
        <f>IF(AI92="","",IF(AI92&gt;=80,"Hot",IF(AI92&gt;=60,"Alta",IF(AI92&gt;=40,"Media","Bassa"))))</f>
        <v/>
      </c>
      <c r="AK92" s="11">
        <f>IF(B92="","",IF(U92="",TODAY()-B92,U92-B92))</f>
        <v/>
      </c>
      <c r="AL92" s="80">
        <f>IF(B92="","",IF(M92="Vinta","Chiusa - vinta",IF(M92="Persa","Chiusa - persa",IF(AND(U92="",TODAY()-B92&gt;1),"Contattare subito",IF(AND(M92="In corso",AH92&gt;7),"Lead in stallo",IF(AND(AN92&lt;&gt;"",AN92&lt;TODAY(),M92="In corso"),"Follow-up scaduto",IF(AND(K92="Offerta",Y92="",W92&lt;&gt;"",TODAY()-W92&gt;3),"Verificare offerta","OK"))))))</f>
        <v/>
      </c>
      <c r="AM92" s="38" t="n"/>
      <c r="AN92" s="39" t="n"/>
      <c r="AO92" s="11">
        <f>IF(AND(AN92&lt;&gt;"",AN92&lt;TODAY(),M92="In corso"),1,0)</f>
        <v/>
      </c>
      <c r="AP92" s="81">
        <f>IF(B92="","",IF(OR(M92="Vinta",M92="Persa"),0,IF(AL92="Contattare subito",50,0)+IF(AL92="Follow-up scaduto",40,0)+IF(AL92="Lead in stallo",35,0)+IF(AJ92="Hot",30,IF(AJ92="Alta",20,IF(AJ92="Media",10,0)))+IF(AO92=1,10,0)+L92/10+ROW()/100000))</f>
        <v/>
      </c>
    </row>
    <row r="93">
      <c r="A93" s="7">
        <f>IF(B93="","",ROW()-1)</f>
        <v/>
      </c>
      <c r="B93" s="31" t="n"/>
      <c r="C93" s="14" t="n"/>
      <c r="D93" s="14" t="n"/>
      <c r="E93" s="14" t="n"/>
      <c r="F93" s="14" t="n"/>
      <c r="G93" s="14" t="n"/>
      <c r="H93" s="14" t="n"/>
      <c r="I93" s="14" t="n"/>
      <c r="J93" s="15" t="n"/>
      <c r="K93" s="14" t="n"/>
      <c r="L93" s="11">
        <f>IF(K93="","",IF(K93="Nuovo",1,IF(K93="Tentativo contatto",1,IF(K93="Contattato",2,IF(K93="Qualificato",4,IF(K93="Visita fissata",5,IF(K93="Visita effettuata",6,IF(K93="Trattativa",7,IF(K93="Offerta",8,IF(K93="Prenotazione",9,IF(K93="Venduto",10,""))))))))))))</f>
        <v/>
      </c>
      <c r="M93" s="16" t="n"/>
      <c r="N93" s="11">
        <f>IF(L93&gt;=4,1,0)</f>
        <v/>
      </c>
      <c r="O93" s="11">
        <f>IF(L93&gt;=6,1,0)</f>
        <v/>
      </c>
      <c r="P93" s="11">
        <f>IF(L93&gt;=7,1,0)</f>
        <v/>
      </c>
      <c r="Q93" s="11">
        <f>IF(L93&gt;=8,1,0)</f>
        <v/>
      </c>
      <c r="R93" s="11">
        <f>IF(L93&gt;=9,1,0)</f>
        <v/>
      </c>
      <c r="S93" s="11">
        <f>IF(OR(L93=10,M93="Vinta"),1,0)</f>
        <v/>
      </c>
      <c r="T93" s="11">
        <f>IF(M93="Persa",1,0)</f>
        <v/>
      </c>
      <c r="U93" s="31" t="n"/>
      <c r="V93" s="14" t="n"/>
      <c r="W93" s="31" t="n"/>
      <c r="X93" s="14" t="n"/>
      <c r="Y93" s="15" t="n"/>
      <c r="Z93" s="15" t="n"/>
      <c r="AA93" s="15" t="n"/>
      <c r="AB93" s="31" t="n"/>
      <c r="AC93" s="7">
        <f>IF(B93="","",IF(AB93="",TODAY()-B93,AB93-B93))</f>
        <v/>
      </c>
      <c r="AD93" s="14" t="n"/>
      <c r="AE93" s="14" t="n"/>
      <c r="AF93" s="14" t="n"/>
      <c r="AG93" s="37">
        <f>IF(B93="","",MAX(B93,IF(U93="",0,U93),IF(W93="",0,W93),IF(AB93="",0,AB93),IF(AN93="",0,AN93)))</f>
        <v/>
      </c>
      <c r="AH93" s="11">
        <f>IF(AG93="","",TODAY()-AG93)</f>
        <v/>
      </c>
      <c r="AI93" s="82">
        <f>IF(B93="","",MIN(100,IF(J93&gt;=300000,20,IF(J93&gt;=200000,10,5))+IF(OR(C93="Referral",C93="Passaparola"),20,IF(OR(C93="Sito web",C93="LinkedIn",C93="Email marketing"),15,10))+IF(L93&gt;=8,25,IF(L93&gt;=6,18,IF(L93&gt;=4,12,5)))+IF(AND(V93&lt;&gt;"",V93&lt;&gt;"Non risponde",V93&lt;&gt;"Non interessato"),10,0)+IF(X93="Eseguita",10,0)+IF(Z93&gt;0,15,0)))</f>
        <v/>
      </c>
      <c r="AJ93" s="82">
        <f>IF(AI93="","",IF(AI93&gt;=80,"Hot",IF(AI93&gt;=60,"Alta",IF(AI93&gt;=40,"Media","Bassa"))))</f>
        <v/>
      </c>
      <c r="AK93" s="11">
        <f>IF(B93="","",IF(U93="",TODAY()-B93,U93-B93))</f>
        <v/>
      </c>
      <c r="AL93" s="82">
        <f>IF(B93="","",IF(M93="Vinta","Chiusa - vinta",IF(M93="Persa","Chiusa - persa",IF(AND(U93="",TODAY()-B93&gt;1),"Contattare subito",IF(AND(M93="In corso",AH93&gt;7),"Lead in stallo",IF(AND(AN93&lt;&gt;"",AN93&lt;TODAY(),M93="In corso"),"Follow-up scaduto",IF(AND(K93="Offerta",Y93="",W93&lt;&gt;"",TODAY()-W93&gt;3),"Verificare offerta","OK"))))))</f>
        <v/>
      </c>
      <c r="AM93" s="38" t="n"/>
      <c r="AN93" s="39" t="n"/>
      <c r="AO93" s="11">
        <f>IF(AND(AN93&lt;&gt;"",AN93&lt;TODAY(),M93="In corso"),1,0)</f>
        <v/>
      </c>
      <c r="AP93" s="83">
        <f>IF(B93="","",IF(OR(M93="Vinta",M93="Persa"),0,IF(AL93="Contattare subito",50,0)+IF(AL93="Follow-up scaduto",40,0)+IF(AL93="Lead in stallo",35,0)+IF(AJ93="Hot",30,IF(AJ93="Alta",20,IF(AJ93="Media",10,0)))+IF(AO93=1,10,0)+L93/10+ROW()/100000))</f>
        <v/>
      </c>
    </row>
    <row r="94">
      <c r="A94" s="7">
        <f>IF(B94="","",ROW()-1)</f>
        <v/>
      </c>
      <c r="B94" s="31" t="n"/>
      <c r="C94" s="14" t="n"/>
      <c r="D94" s="14" t="n"/>
      <c r="E94" s="14" t="n"/>
      <c r="F94" s="14" t="n"/>
      <c r="G94" s="14" t="n"/>
      <c r="H94" s="14" t="n"/>
      <c r="I94" s="14" t="n"/>
      <c r="J94" s="15" t="n"/>
      <c r="K94" s="14" t="n"/>
      <c r="L94" s="11">
        <f>IF(K94="","",IF(K94="Nuovo",1,IF(K94="Tentativo contatto",1,IF(K94="Contattato",2,IF(K94="Qualificato",4,IF(K94="Visita fissata",5,IF(K94="Visita effettuata",6,IF(K94="Trattativa",7,IF(K94="Offerta",8,IF(K94="Prenotazione",9,IF(K94="Venduto",10,""))))))))))))</f>
        <v/>
      </c>
      <c r="M94" s="16" t="n"/>
      <c r="N94" s="11">
        <f>IF(L94&gt;=4,1,0)</f>
        <v/>
      </c>
      <c r="O94" s="11">
        <f>IF(L94&gt;=6,1,0)</f>
        <v/>
      </c>
      <c r="P94" s="11">
        <f>IF(L94&gt;=7,1,0)</f>
        <v/>
      </c>
      <c r="Q94" s="11">
        <f>IF(L94&gt;=8,1,0)</f>
        <v/>
      </c>
      <c r="R94" s="11">
        <f>IF(L94&gt;=9,1,0)</f>
        <v/>
      </c>
      <c r="S94" s="11">
        <f>IF(OR(L94=10,M94="Vinta"),1,0)</f>
        <v/>
      </c>
      <c r="T94" s="11">
        <f>IF(M94="Persa",1,0)</f>
        <v/>
      </c>
      <c r="U94" s="31" t="n"/>
      <c r="V94" s="14" t="n"/>
      <c r="W94" s="31" t="n"/>
      <c r="X94" s="14" t="n"/>
      <c r="Y94" s="15" t="n"/>
      <c r="Z94" s="15" t="n"/>
      <c r="AA94" s="15" t="n"/>
      <c r="AB94" s="31" t="n"/>
      <c r="AC94" s="7">
        <f>IF(B94="","",IF(AB94="",TODAY()-B94,AB94-B94))</f>
        <v/>
      </c>
      <c r="AD94" s="14" t="n"/>
      <c r="AE94" s="14" t="n"/>
      <c r="AF94" s="14" t="n"/>
      <c r="AG94" s="37">
        <f>IF(B94="","",MAX(B94,IF(U94="",0,U94),IF(W94="",0,W94),IF(AB94="",0,AB94),IF(AN94="",0,AN94)))</f>
        <v/>
      </c>
      <c r="AH94" s="11">
        <f>IF(AG94="","",TODAY()-AG94)</f>
        <v/>
      </c>
      <c r="AI94" s="80">
        <f>IF(B94="","",MIN(100,IF(J94&gt;=300000,20,IF(J94&gt;=200000,10,5))+IF(OR(C94="Referral",C94="Passaparola"),20,IF(OR(C94="Sito web",C94="LinkedIn",C94="Email marketing"),15,10))+IF(L94&gt;=8,25,IF(L94&gt;=6,18,IF(L94&gt;=4,12,5)))+IF(AND(V94&lt;&gt;"",V94&lt;&gt;"Non risponde",V94&lt;&gt;"Non interessato"),10,0)+IF(X94="Eseguita",10,0)+IF(Z94&gt;0,15,0)))</f>
        <v/>
      </c>
      <c r="AJ94" s="80">
        <f>IF(AI94="","",IF(AI94&gt;=80,"Hot",IF(AI94&gt;=60,"Alta",IF(AI94&gt;=40,"Media","Bassa"))))</f>
        <v/>
      </c>
      <c r="AK94" s="11">
        <f>IF(B94="","",IF(U94="",TODAY()-B94,U94-B94))</f>
        <v/>
      </c>
      <c r="AL94" s="80">
        <f>IF(B94="","",IF(M94="Vinta","Chiusa - vinta",IF(M94="Persa","Chiusa - persa",IF(AND(U94="",TODAY()-B94&gt;1),"Contattare subito",IF(AND(M94="In corso",AH94&gt;7),"Lead in stallo",IF(AND(AN94&lt;&gt;"",AN94&lt;TODAY(),M94="In corso"),"Follow-up scaduto",IF(AND(K94="Offerta",Y94="",W94&lt;&gt;"",TODAY()-W94&gt;3),"Verificare offerta","OK"))))))</f>
        <v/>
      </c>
      <c r="AM94" s="38" t="n"/>
      <c r="AN94" s="39" t="n"/>
      <c r="AO94" s="11">
        <f>IF(AND(AN94&lt;&gt;"",AN94&lt;TODAY(),M94="In corso"),1,0)</f>
        <v/>
      </c>
      <c r="AP94" s="81">
        <f>IF(B94="","",IF(OR(M94="Vinta",M94="Persa"),0,IF(AL94="Contattare subito",50,0)+IF(AL94="Follow-up scaduto",40,0)+IF(AL94="Lead in stallo",35,0)+IF(AJ94="Hot",30,IF(AJ94="Alta",20,IF(AJ94="Media",10,0)))+IF(AO94=1,10,0)+L94/10+ROW()/100000))</f>
        <v/>
      </c>
    </row>
    <row r="95">
      <c r="A95" s="7">
        <f>IF(B95="","",ROW()-1)</f>
        <v/>
      </c>
      <c r="B95" s="31" t="n"/>
      <c r="C95" s="14" t="n"/>
      <c r="D95" s="14" t="n"/>
      <c r="E95" s="14" t="n"/>
      <c r="F95" s="14" t="n"/>
      <c r="G95" s="14" t="n"/>
      <c r="H95" s="14" t="n"/>
      <c r="I95" s="14" t="n"/>
      <c r="J95" s="15" t="n"/>
      <c r="K95" s="14" t="n"/>
      <c r="L95" s="11">
        <f>IF(K95="","",IF(K95="Nuovo",1,IF(K95="Tentativo contatto",1,IF(K95="Contattato",2,IF(K95="Qualificato",4,IF(K95="Visita fissata",5,IF(K95="Visita effettuata",6,IF(K95="Trattativa",7,IF(K95="Offerta",8,IF(K95="Prenotazione",9,IF(K95="Venduto",10,""))))))))))))</f>
        <v/>
      </c>
      <c r="M95" s="16" t="n"/>
      <c r="N95" s="11">
        <f>IF(L95&gt;=4,1,0)</f>
        <v/>
      </c>
      <c r="O95" s="11">
        <f>IF(L95&gt;=6,1,0)</f>
        <v/>
      </c>
      <c r="P95" s="11">
        <f>IF(L95&gt;=7,1,0)</f>
        <v/>
      </c>
      <c r="Q95" s="11">
        <f>IF(L95&gt;=8,1,0)</f>
        <v/>
      </c>
      <c r="R95" s="11">
        <f>IF(L95&gt;=9,1,0)</f>
        <v/>
      </c>
      <c r="S95" s="11">
        <f>IF(OR(L95=10,M95="Vinta"),1,0)</f>
        <v/>
      </c>
      <c r="T95" s="11">
        <f>IF(M95="Persa",1,0)</f>
        <v/>
      </c>
      <c r="U95" s="31" t="n"/>
      <c r="V95" s="14" t="n"/>
      <c r="W95" s="31" t="n"/>
      <c r="X95" s="14" t="n"/>
      <c r="Y95" s="15" t="n"/>
      <c r="Z95" s="15" t="n"/>
      <c r="AA95" s="15" t="n"/>
      <c r="AB95" s="31" t="n"/>
      <c r="AC95" s="7">
        <f>IF(B95="","",IF(AB95="",TODAY()-B95,AB95-B95))</f>
        <v/>
      </c>
      <c r="AD95" s="14" t="n"/>
      <c r="AE95" s="14" t="n"/>
      <c r="AF95" s="14" t="n"/>
      <c r="AG95" s="37">
        <f>IF(B95="","",MAX(B95,IF(U95="",0,U95),IF(W95="",0,W95),IF(AB95="",0,AB95),IF(AN95="",0,AN95)))</f>
        <v/>
      </c>
      <c r="AH95" s="11">
        <f>IF(AG95="","",TODAY()-AG95)</f>
        <v/>
      </c>
      <c r="AI95" s="82">
        <f>IF(B95="","",MIN(100,IF(J95&gt;=300000,20,IF(J95&gt;=200000,10,5))+IF(OR(C95="Referral",C95="Passaparola"),20,IF(OR(C95="Sito web",C95="LinkedIn",C95="Email marketing"),15,10))+IF(L95&gt;=8,25,IF(L95&gt;=6,18,IF(L95&gt;=4,12,5)))+IF(AND(V95&lt;&gt;"",V95&lt;&gt;"Non risponde",V95&lt;&gt;"Non interessato"),10,0)+IF(X95="Eseguita",10,0)+IF(Z95&gt;0,15,0)))</f>
        <v/>
      </c>
      <c r="AJ95" s="82">
        <f>IF(AI95="","",IF(AI95&gt;=80,"Hot",IF(AI95&gt;=60,"Alta",IF(AI95&gt;=40,"Media","Bassa"))))</f>
        <v/>
      </c>
      <c r="AK95" s="11">
        <f>IF(B95="","",IF(U95="",TODAY()-B95,U95-B95))</f>
        <v/>
      </c>
      <c r="AL95" s="82">
        <f>IF(B95="","",IF(M95="Vinta","Chiusa - vinta",IF(M95="Persa","Chiusa - persa",IF(AND(U95="",TODAY()-B95&gt;1),"Contattare subito",IF(AND(M95="In corso",AH95&gt;7),"Lead in stallo",IF(AND(AN95&lt;&gt;"",AN95&lt;TODAY(),M95="In corso"),"Follow-up scaduto",IF(AND(K95="Offerta",Y95="",W95&lt;&gt;"",TODAY()-W95&gt;3),"Verificare offerta","OK"))))))</f>
        <v/>
      </c>
      <c r="AM95" s="38" t="n"/>
      <c r="AN95" s="39" t="n"/>
      <c r="AO95" s="11">
        <f>IF(AND(AN95&lt;&gt;"",AN95&lt;TODAY(),M95="In corso"),1,0)</f>
        <v/>
      </c>
      <c r="AP95" s="83">
        <f>IF(B95="","",IF(OR(M95="Vinta",M95="Persa"),0,IF(AL95="Contattare subito",50,0)+IF(AL95="Follow-up scaduto",40,0)+IF(AL95="Lead in stallo",35,0)+IF(AJ95="Hot",30,IF(AJ95="Alta",20,IF(AJ95="Media",10,0)))+IF(AO95=1,10,0)+L95/10+ROW()/100000))</f>
        <v/>
      </c>
    </row>
    <row r="96">
      <c r="A96" s="7">
        <f>IF(B96="","",ROW()-1)</f>
        <v/>
      </c>
      <c r="B96" s="31" t="n"/>
      <c r="C96" s="14" t="n"/>
      <c r="D96" s="14" t="n"/>
      <c r="E96" s="14" t="n"/>
      <c r="F96" s="14" t="n"/>
      <c r="G96" s="14" t="n"/>
      <c r="H96" s="14" t="n"/>
      <c r="I96" s="14" t="n"/>
      <c r="J96" s="15" t="n"/>
      <c r="K96" s="14" t="n"/>
      <c r="L96" s="11">
        <f>IF(K96="","",IF(K96="Nuovo",1,IF(K96="Tentativo contatto",1,IF(K96="Contattato",2,IF(K96="Qualificato",4,IF(K96="Visita fissata",5,IF(K96="Visita effettuata",6,IF(K96="Trattativa",7,IF(K96="Offerta",8,IF(K96="Prenotazione",9,IF(K96="Venduto",10,""))))))))))))</f>
        <v/>
      </c>
      <c r="M96" s="16" t="n"/>
      <c r="N96" s="11">
        <f>IF(L96&gt;=4,1,0)</f>
        <v/>
      </c>
      <c r="O96" s="11">
        <f>IF(L96&gt;=6,1,0)</f>
        <v/>
      </c>
      <c r="P96" s="11">
        <f>IF(L96&gt;=7,1,0)</f>
        <v/>
      </c>
      <c r="Q96" s="11">
        <f>IF(L96&gt;=8,1,0)</f>
        <v/>
      </c>
      <c r="R96" s="11">
        <f>IF(L96&gt;=9,1,0)</f>
        <v/>
      </c>
      <c r="S96" s="11">
        <f>IF(OR(L96=10,M96="Vinta"),1,0)</f>
        <v/>
      </c>
      <c r="T96" s="11">
        <f>IF(M96="Persa",1,0)</f>
        <v/>
      </c>
      <c r="U96" s="31" t="n"/>
      <c r="V96" s="14" t="n"/>
      <c r="W96" s="31" t="n"/>
      <c r="X96" s="14" t="n"/>
      <c r="Y96" s="15" t="n"/>
      <c r="Z96" s="15" t="n"/>
      <c r="AA96" s="15" t="n"/>
      <c r="AB96" s="31" t="n"/>
      <c r="AC96" s="7">
        <f>IF(B96="","",IF(AB96="",TODAY()-B96,AB96-B96))</f>
        <v/>
      </c>
      <c r="AD96" s="14" t="n"/>
      <c r="AE96" s="14" t="n"/>
      <c r="AF96" s="14" t="n"/>
      <c r="AG96" s="37">
        <f>IF(B96="","",MAX(B96,IF(U96="",0,U96),IF(W96="",0,W96),IF(AB96="",0,AB96),IF(AN96="",0,AN96)))</f>
        <v/>
      </c>
      <c r="AH96" s="11">
        <f>IF(AG96="","",TODAY()-AG96)</f>
        <v/>
      </c>
      <c r="AI96" s="80">
        <f>IF(B96="","",MIN(100,IF(J96&gt;=300000,20,IF(J96&gt;=200000,10,5))+IF(OR(C96="Referral",C96="Passaparola"),20,IF(OR(C96="Sito web",C96="LinkedIn",C96="Email marketing"),15,10))+IF(L96&gt;=8,25,IF(L96&gt;=6,18,IF(L96&gt;=4,12,5)))+IF(AND(V96&lt;&gt;"",V96&lt;&gt;"Non risponde",V96&lt;&gt;"Non interessato"),10,0)+IF(X96="Eseguita",10,0)+IF(Z96&gt;0,15,0)))</f>
        <v/>
      </c>
      <c r="AJ96" s="80">
        <f>IF(AI96="","",IF(AI96&gt;=80,"Hot",IF(AI96&gt;=60,"Alta",IF(AI96&gt;=40,"Media","Bassa"))))</f>
        <v/>
      </c>
      <c r="AK96" s="11">
        <f>IF(B96="","",IF(U96="",TODAY()-B96,U96-B96))</f>
        <v/>
      </c>
      <c r="AL96" s="80">
        <f>IF(B96="","",IF(M96="Vinta","Chiusa - vinta",IF(M96="Persa","Chiusa - persa",IF(AND(U96="",TODAY()-B96&gt;1),"Contattare subito",IF(AND(M96="In corso",AH96&gt;7),"Lead in stallo",IF(AND(AN96&lt;&gt;"",AN96&lt;TODAY(),M96="In corso"),"Follow-up scaduto",IF(AND(K96="Offerta",Y96="",W96&lt;&gt;"",TODAY()-W96&gt;3),"Verificare offerta","OK"))))))</f>
        <v/>
      </c>
      <c r="AM96" s="38" t="n"/>
      <c r="AN96" s="39" t="n"/>
      <c r="AO96" s="11">
        <f>IF(AND(AN96&lt;&gt;"",AN96&lt;TODAY(),M96="In corso"),1,0)</f>
        <v/>
      </c>
      <c r="AP96" s="81">
        <f>IF(B96="","",IF(OR(M96="Vinta",M96="Persa"),0,IF(AL96="Contattare subito",50,0)+IF(AL96="Follow-up scaduto",40,0)+IF(AL96="Lead in stallo",35,0)+IF(AJ96="Hot",30,IF(AJ96="Alta",20,IF(AJ96="Media",10,0)))+IF(AO96=1,10,0)+L96/10+ROW()/100000))</f>
        <v/>
      </c>
    </row>
    <row r="97">
      <c r="A97" s="7">
        <f>IF(B97="","",ROW()-1)</f>
        <v/>
      </c>
      <c r="B97" s="31" t="n"/>
      <c r="C97" s="14" t="n"/>
      <c r="D97" s="14" t="n"/>
      <c r="E97" s="14" t="n"/>
      <c r="F97" s="14" t="n"/>
      <c r="G97" s="14" t="n"/>
      <c r="H97" s="14" t="n"/>
      <c r="I97" s="14" t="n"/>
      <c r="J97" s="15" t="n"/>
      <c r="K97" s="14" t="n"/>
      <c r="L97" s="11">
        <f>IF(K97="","",IF(K97="Nuovo",1,IF(K97="Tentativo contatto",1,IF(K97="Contattato",2,IF(K97="Qualificato",4,IF(K97="Visita fissata",5,IF(K97="Visita effettuata",6,IF(K97="Trattativa",7,IF(K97="Offerta",8,IF(K97="Prenotazione",9,IF(K97="Venduto",10,""))))))))))))</f>
        <v/>
      </c>
      <c r="M97" s="16" t="n"/>
      <c r="N97" s="11">
        <f>IF(L97&gt;=4,1,0)</f>
        <v/>
      </c>
      <c r="O97" s="11">
        <f>IF(L97&gt;=6,1,0)</f>
        <v/>
      </c>
      <c r="P97" s="11">
        <f>IF(L97&gt;=7,1,0)</f>
        <v/>
      </c>
      <c r="Q97" s="11">
        <f>IF(L97&gt;=8,1,0)</f>
        <v/>
      </c>
      <c r="R97" s="11">
        <f>IF(L97&gt;=9,1,0)</f>
        <v/>
      </c>
      <c r="S97" s="11">
        <f>IF(OR(L97=10,M97="Vinta"),1,0)</f>
        <v/>
      </c>
      <c r="T97" s="11">
        <f>IF(M97="Persa",1,0)</f>
        <v/>
      </c>
      <c r="U97" s="31" t="n"/>
      <c r="V97" s="14" t="n"/>
      <c r="W97" s="31" t="n"/>
      <c r="X97" s="14" t="n"/>
      <c r="Y97" s="15" t="n"/>
      <c r="Z97" s="15" t="n"/>
      <c r="AA97" s="15" t="n"/>
      <c r="AB97" s="31" t="n"/>
      <c r="AC97" s="7">
        <f>IF(B97="","",IF(AB97="",TODAY()-B97,AB97-B97))</f>
        <v/>
      </c>
      <c r="AD97" s="14" t="n"/>
      <c r="AE97" s="14" t="n"/>
      <c r="AF97" s="14" t="n"/>
      <c r="AG97" s="37">
        <f>IF(B97="","",MAX(B97,IF(U97="",0,U97),IF(W97="",0,W97),IF(AB97="",0,AB97),IF(AN97="",0,AN97)))</f>
        <v/>
      </c>
      <c r="AH97" s="11">
        <f>IF(AG97="","",TODAY()-AG97)</f>
        <v/>
      </c>
      <c r="AI97" s="82">
        <f>IF(B97="","",MIN(100,IF(J97&gt;=300000,20,IF(J97&gt;=200000,10,5))+IF(OR(C97="Referral",C97="Passaparola"),20,IF(OR(C97="Sito web",C97="LinkedIn",C97="Email marketing"),15,10))+IF(L97&gt;=8,25,IF(L97&gt;=6,18,IF(L97&gt;=4,12,5)))+IF(AND(V97&lt;&gt;"",V97&lt;&gt;"Non risponde",V97&lt;&gt;"Non interessato"),10,0)+IF(X97="Eseguita",10,0)+IF(Z97&gt;0,15,0)))</f>
        <v/>
      </c>
      <c r="AJ97" s="82">
        <f>IF(AI97="","",IF(AI97&gt;=80,"Hot",IF(AI97&gt;=60,"Alta",IF(AI97&gt;=40,"Media","Bassa"))))</f>
        <v/>
      </c>
      <c r="AK97" s="11">
        <f>IF(B97="","",IF(U97="",TODAY()-B97,U97-B97))</f>
        <v/>
      </c>
      <c r="AL97" s="82">
        <f>IF(B97="","",IF(M97="Vinta","Chiusa - vinta",IF(M97="Persa","Chiusa - persa",IF(AND(U97="",TODAY()-B97&gt;1),"Contattare subito",IF(AND(M97="In corso",AH97&gt;7),"Lead in stallo",IF(AND(AN97&lt;&gt;"",AN97&lt;TODAY(),M97="In corso"),"Follow-up scaduto",IF(AND(K97="Offerta",Y97="",W97&lt;&gt;"",TODAY()-W97&gt;3),"Verificare offerta","OK"))))))</f>
        <v/>
      </c>
      <c r="AM97" s="38" t="n"/>
      <c r="AN97" s="39" t="n"/>
      <c r="AO97" s="11">
        <f>IF(AND(AN97&lt;&gt;"",AN97&lt;TODAY(),M97="In corso"),1,0)</f>
        <v/>
      </c>
      <c r="AP97" s="83">
        <f>IF(B97="","",IF(OR(M97="Vinta",M97="Persa"),0,IF(AL97="Contattare subito",50,0)+IF(AL97="Follow-up scaduto",40,0)+IF(AL97="Lead in stallo",35,0)+IF(AJ97="Hot",30,IF(AJ97="Alta",20,IF(AJ97="Media",10,0)))+IF(AO97=1,10,0)+L97/10+ROW()/100000))</f>
        <v/>
      </c>
    </row>
    <row r="98">
      <c r="A98" s="7">
        <f>IF(B98="","",ROW()-1)</f>
        <v/>
      </c>
      <c r="B98" s="31" t="n"/>
      <c r="C98" s="14" t="n"/>
      <c r="D98" s="14" t="n"/>
      <c r="E98" s="14" t="n"/>
      <c r="F98" s="14" t="n"/>
      <c r="G98" s="14" t="n"/>
      <c r="H98" s="14" t="n"/>
      <c r="I98" s="14" t="n"/>
      <c r="J98" s="15" t="n"/>
      <c r="K98" s="14" t="n"/>
      <c r="L98" s="11">
        <f>IF(K98="","",IF(K98="Nuovo",1,IF(K98="Tentativo contatto",1,IF(K98="Contattato",2,IF(K98="Qualificato",4,IF(K98="Visita fissata",5,IF(K98="Visita effettuata",6,IF(K98="Trattativa",7,IF(K98="Offerta",8,IF(K98="Prenotazione",9,IF(K98="Venduto",10,""))))))))))))</f>
        <v/>
      </c>
      <c r="M98" s="16" t="n"/>
      <c r="N98" s="11">
        <f>IF(L98&gt;=4,1,0)</f>
        <v/>
      </c>
      <c r="O98" s="11">
        <f>IF(L98&gt;=6,1,0)</f>
        <v/>
      </c>
      <c r="P98" s="11">
        <f>IF(L98&gt;=7,1,0)</f>
        <v/>
      </c>
      <c r="Q98" s="11">
        <f>IF(L98&gt;=8,1,0)</f>
        <v/>
      </c>
      <c r="R98" s="11">
        <f>IF(L98&gt;=9,1,0)</f>
        <v/>
      </c>
      <c r="S98" s="11">
        <f>IF(OR(L98=10,M98="Vinta"),1,0)</f>
        <v/>
      </c>
      <c r="T98" s="11">
        <f>IF(M98="Persa",1,0)</f>
        <v/>
      </c>
      <c r="U98" s="31" t="n"/>
      <c r="V98" s="14" t="n"/>
      <c r="W98" s="31" t="n"/>
      <c r="X98" s="14" t="n"/>
      <c r="Y98" s="15" t="n"/>
      <c r="Z98" s="15" t="n"/>
      <c r="AA98" s="15" t="n"/>
      <c r="AB98" s="31" t="n"/>
      <c r="AC98" s="7">
        <f>IF(B98="","",IF(AB98="",TODAY()-B98,AB98-B98))</f>
        <v/>
      </c>
      <c r="AD98" s="14" t="n"/>
      <c r="AE98" s="14" t="n"/>
      <c r="AF98" s="14" t="n"/>
      <c r="AG98" s="37">
        <f>IF(B98="","",MAX(B98,IF(U98="",0,U98),IF(W98="",0,W98),IF(AB98="",0,AB98),IF(AN98="",0,AN98)))</f>
        <v/>
      </c>
      <c r="AH98" s="11">
        <f>IF(AG98="","",TODAY()-AG98)</f>
        <v/>
      </c>
      <c r="AI98" s="80">
        <f>IF(B98="","",MIN(100,IF(J98&gt;=300000,20,IF(J98&gt;=200000,10,5))+IF(OR(C98="Referral",C98="Passaparola"),20,IF(OR(C98="Sito web",C98="LinkedIn",C98="Email marketing"),15,10))+IF(L98&gt;=8,25,IF(L98&gt;=6,18,IF(L98&gt;=4,12,5)))+IF(AND(V98&lt;&gt;"",V98&lt;&gt;"Non risponde",V98&lt;&gt;"Non interessato"),10,0)+IF(X98="Eseguita",10,0)+IF(Z98&gt;0,15,0)))</f>
        <v/>
      </c>
      <c r="AJ98" s="80">
        <f>IF(AI98="","",IF(AI98&gt;=80,"Hot",IF(AI98&gt;=60,"Alta",IF(AI98&gt;=40,"Media","Bassa"))))</f>
        <v/>
      </c>
      <c r="AK98" s="11">
        <f>IF(B98="","",IF(U98="",TODAY()-B98,U98-B98))</f>
        <v/>
      </c>
      <c r="AL98" s="80">
        <f>IF(B98="","",IF(M98="Vinta","Chiusa - vinta",IF(M98="Persa","Chiusa - persa",IF(AND(U98="",TODAY()-B98&gt;1),"Contattare subito",IF(AND(M98="In corso",AH98&gt;7),"Lead in stallo",IF(AND(AN98&lt;&gt;"",AN98&lt;TODAY(),M98="In corso"),"Follow-up scaduto",IF(AND(K98="Offerta",Y98="",W98&lt;&gt;"",TODAY()-W98&gt;3),"Verificare offerta","OK"))))))</f>
        <v/>
      </c>
      <c r="AM98" s="38" t="n"/>
      <c r="AN98" s="39" t="n"/>
      <c r="AO98" s="11">
        <f>IF(AND(AN98&lt;&gt;"",AN98&lt;TODAY(),M98="In corso"),1,0)</f>
        <v/>
      </c>
      <c r="AP98" s="81">
        <f>IF(B98="","",IF(OR(M98="Vinta",M98="Persa"),0,IF(AL98="Contattare subito",50,0)+IF(AL98="Follow-up scaduto",40,0)+IF(AL98="Lead in stallo",35,0)+IF(AJ98="Hot",30,IF(AJ98="Alta",20,IF(AJ98="Media",10,0)))+IF(AO98=1,10,0)+L98/10+ROW()/100000))</f>
        <v/>
      </c>
    </row>
    <row r="99">
      <c r="A99" s="7">
        <f>IF(B99="","",ROW()-1)</f>
        <v/>
      </c>
      <c r="B99" s="31" t="n"/>
      <c r="C99" s="14" t="n"/>
      <c r="D99" s="14" t="n"/>
      <c r="E99" s="14" t="n"/>
      <c r="F99" s="14" t="n"/>
      <c r="G99" s="14" t="n"/>
      <c r="H99" s="14" t="n"/>
      <c r="I99" s="14" t="n"/>
      <c r="J99" s="15" t="n"/>
      <c r="K99" s="14" t="n"/>
      <c r="L99" s="11">
        <f>IF(K99="","",IF(K99="Nuovo",1,IF(K99="Tentativo contatto",1,IF(K99="Contattato",2,IF(K99="Qualificato",4,IF(K99="Visita fissata",5,IF(K99="Visita effettuata",6,IF(K99="Trattativa",7,IF(K99="Offerta",8,IF(K99="Prenotazione",9,IF(K99="Venduto",10,""))))))))))))</f>
        <v/>
      </c>
      <c r="M99" s="16" t="n"/>
      <c r="N99" s="11">
        <f>IF(L99&gt;=4,1,0)</f>
        <v/>
      </c>
      <c r="O99" s="11">
        <f>IF(L99&gt;=6,1,0)</f>
        <v/>
      </c>
      <c r="P99" s="11">
        <f>IF(L99&gt;=7,1,0)</f>
        <v/>
      </c>
      <c r="Q99" s="11">
        <f>IF(L99&gt;=8,1,0)</f>
        <v/>
      </c>
      <c r="R99" s="11">
        <f>IF(L99&gt;=9,1,0)</f>
        <v/>
      </c>
      <c r="S99" s="11">
        <f>IF(OR(L99=10,M99="Vinta"),1,0)</f>
        <v/>
      </c>
      <c r="T99" s="11">
        <f>IF(M99="Persa",1,0)</f>
        <v/>
      </c>
      <c r="U99" s="31" t="n"/>
      <c r="V99" s="14" t="n"/>
      <c r="W99" s="31" t="n"/>
      <c r="X99" s="14" t="n"/>
      <c r="Y99" s="15" t="n"/>
      <c r="Z99" s="15" t="n"/>
      <c r="AA99" s="15" t="n"/>
      <c r="AB99" s="31" t="n"/>
      <c r="AC99" s="7">
        <f>IF(B99="","",IF(AB99="",TODAY()-B99,AB99-B99))</f>
        <v/>
      </c>
      <c r="AD99" s="14" t="n"/>
      <c r="AE99" s="14" t="n"/>
      <c r="AF99" s="14" t="n"/>
      <c r="AG99" s="37">
        <f>IF(B99="","",MAX(B99,IF(U99="",0,U99),IF(W99="",0,W99),IF(AB99="",0,AB99),IF(AN99="",0,AN99)))</f>
        <v/>
      </c>
      <c r="AH99" s="11">
        <f>IF(AG99="","",TODAY()-AG99)</f>
        <v/>
      </c>
      <c r="AI99" s="82">
        <f>IF(B99="","",MIN(100,IF(J99&gt;=300000,20,IF(J99&gt;=200000,10,5))+IF(OR(C99="Referral",C99="Passaparola"),20,IF(OR(C99="Sito web",C99="LinkedIn",C99="Email marketing"),15,10))+IF(L99&gt;=8,25,IF(L99&gt;=6,18,IF(L99&gt;=4,12,5)))+IF(AND(V99&lt;&gt;"",V99&lt;&gt;"Non risponde",V99&lt;&gt;"Non interessato"),10,0)+IF(X99="Eseguita",10,0)+IF(Z99&gt;0,15,0)))</f>
        <v/>
      </c>
      <c r="AJ99" s="82">
        <f>IF(AI99="","",IF(AI99&gt;=80,"Hot",IF(AI99&gt;=60,"Alta",IF(AI99&gt;=40,"Media","Bassa"))))</f>
        <v/>
      </c>
      <c r="AK99" s="11">
        <f>IF(B99="","",IF(U99="",TODAY()-B99,U99-B99))</f>
        <v/>
      </c>
      <c r="AL99" s="82">
        <f>IF(B99="","",IF(M99="Vinta","Chiusa - vinta",IF(M99="Persa","Chiusa - persa",IF(AND(U99="",TODAY()-B99&gt;1),"Contattare subito",IF(AND(M99="In corso",AH99&gt;7),"Lead in stallo",IF(AND(AN99&lt;&gt;"",AN99&lt;TODAY(),M99="In corso"),"Follow-up scaduto",IF(AND(K99="Offerta",Y99="",W99&lt;&gt;"",TODAY()-W99&gt;3),"Verificare offerta","OK"))))))</f>
        <v/>
      </c>
      <c r="AM99" s="38" t="n"/>
      <c r="AN99" s="39" t="n"/>
      <c r="AO99" s="11">
        <f>IF(AND(AN99&lt;&gt;"",AN99&lt;TODAY(),M99="In corso"),1,0)</f>
        <v/>
      </c>
      <c r="AP99" s="83">
        <f>IF(B99="","",IF(OR(M99="Vinta",M99="Persa"),0,IF(AL99="Contattare subito",50,0)+IF(AL99="Follow-up scaduto",40,0)+IF(AL99="Lead in stallo",35,0)+IF(AJ99="Hot",30,IF(AJ99="Alta",20,IF(AJ99="Media",10,0)))+IF(AO99=1,10,0)+L99/10+ROW()/100000))</f>
        <v/>
      </c>
    </row>
    <row r="100">
      <c r="A100" s="7">
        <f>IF(B100="","",ROW()-1)</f>
        <v/>
      </c>
      <c r="B100" s="31" t="n"/>
      <c r="C100" s="14" t="n"/>
      <c r="D100" s="14" t="n"/>
      <c r="E100" s="14" t="n"/>
      <c r="F100" s="14" t="n"/>
      <c r="G100" s="14" t="n"/>
      <c r="H100" s="14" t="n"/>
      <c r="I100" s="14" t="n"/>
      <c r="J100" s="15" t="n"/>
      <c r="K100" s="14" t="n"/>
      <c r="L100" s="11">
        <f>IF(K100="","",IF(K100="Nuovo",1,IF(K100="Tentativo contatto",1,IF(K100="Contattato",2,IF(K100="Qualificato",4,IF(K100="Visita fissata",5,IF(K100="Visita effettuata",6,IF(K100="Trattativa",7,IF(K100="Offerta",8,IF(K100="Prenotazione",9,IF(K100="Venduto",10,""))))))))))))</f>
        <v/>
      </c>
      <c r="M100" s="16" t="n"/>
      <c r="N100" s="11">
        <f>IF(L100&gt;=4,1,0)</f>
        <v/>
      </c>
      <c r="O100" s="11">
        <f>IF(L100&gt;=6,1,0)</f>
        <v/>
      </c>
      <c r="P100" s="11">
        <f>IF(L100&gt;=7,1,0)</f>
        <v/>
      </c>
      <c r="Q100" s="11">
        <f>IF(L100&gt;=8,1,0)</f>
        <v/>
      </c>
      <c r="R100" s="11">
        <f>IF(L100&gt;=9,1,0)</f>
        <v/>
      </c>
      <c r="S100" s="11">
        <f>IF(OR(L100=10,M100="Vinta"),1,0)</f>
        <v/>
      </c>
      <c r="T100" s="11">
        <f>IF(M100="Persa",1,0)</f>
        <v/>
      </c>
      <c r="U100" s="31" t="n"/>
      <c r="V100" s="14" t="n"/>
      <c r="W100" s="31" t="n"/>
      <c r="X100" s="14" t="n"/>
      <c r="Y100" s="15" t="n"/>
      <c r="Z100" s="15" t="n"/>
      <c r="AA100" s="15" t="n"/>
      <c r="AB100" s="31" t="n"/>
      <c r="AC100" s="7">
        <f>IF(B100="","",IF(AB100="",TODAY()-B100,AB100-B100))</f>
        <v/>
      </c>
      <c r="AD100" s="14" t="n"/>
      <c r="AE100" s="14" t="n"/>
      <c r="AF100" s="14" t="n"/>
      <c r="AG100" s="37">
        <f>IF(B100="","",MAX(B100,IF(U100="",0,U100),IF(W100="",0,W100),IF(AB100="",0,AB100),IF(AN100="",0,AN100)))</f>
        <v/>
      </c>
      <c r="AH100" s="11">
        <f>IF(AG100="","",TODAY()-AG100)</f>
        <v/>
      </c>
      <c r="AI100" s="80">
        <f>IF(B100="","",MIN(100,IF(J100&gt;=300000,20,IF(J100&gt;=200000,10,5))+IF(OR(C100="Referral",C100="Passaparola"),20,IF(OR(C100="Sito web",C100="LinkedIn",C100="Email marketing"),15,10))+IF(L100&gt;=8,25,IF(L100&gt;=6,18,IF(L100&gt;=4,12,5)))+IF(AND(V100&lt;&gt;"",V100&lt;&gt;"Non risponde",V100&lt;&gt;"Non interessato"),10,0)+IF(X100="Eseguita",10,0)+IF(Z100&gt;0,15,0)))</f>
        <v/>
      </c>
      <c r="AJ100" s="80">
        <f>IF(AI100="","",IF(AI100&gt;=80,"Hot",IF(AI100&gt;=60,"Alta",IF(AI100&gt;=40,"Media","Bassa"))))</f>
        <v/>
      </c>
      <c r="AK100" s="11">
        <f>IF(B100="","",IF(U100="",TODAY()-B100,U100-B100))</f>
        <v/>
      </c>
      <c r="AL100" s="80">
        <f>IF(B100="","",IF(M100="Vinta","Chiusa - vinta",IF(M100="Persa","Chiusa - persa",IF(AND(U100="",TODAY()-B100&gt;1),"Contattare subito",IF(AND(M100="In corso",AH100&gt;7),"Lead in stallo",IF(AND(AN100&lt;&gt;"",AN100&lt;TODAY(),M100="In corso"),"Follow-up scaduto",IF(AND(K100="Offerta",Y100="",W100&lt;&gt;"",TODAY()-W100&gt;3),"Verificare offerta","OK"))))))</f>
        <v/>
      </c>
      <c r="AM100" s="38" t="n"/>
      <c r="AN100" s="39" t="n"/>
      <c r="AO100" s="11">
        <f>IF(AND(AN100&lt;&gt;"",AN100&lt;TODAY(),M100="In corso"),1,0)</f>
        <v/>
      </c>
      <c r="AP100" s="81">
        <f>IF(B100="","",IF(OR(M100="Vinta",M100="Persa"),0,IF(AL100="Contattare subito",50,0)+IF(AL100="Follow-up scaduto",40,0)+IF(AL100="Lead in stallo",35,0)+IF(AJ100="Hot",30,IF(AJ100="Alta",20,IF(AJ100="Media",10,0)))+IF(AO100=1,10,0)+L100/10+ROW()/100000))</f>
        <v/>
      </c>
    </row>
    <row r="101">
      <c r="A101" s="7">
        <f>IF(B101="","",ROW()-1)</f>
        <v/>
      </c>
      <c r="B101" s="31" t="n"/>
      <c r="C101" s="14" t="n"/>
      <c r="D101" s="14" t="n"/>
      <c r="E101" s="14" t="n"/>
      <c r="F101" s="14" t="n"/>
      <c r="G101" s="14" t="n"/>
      <c r="H101" s="14" t="n"/>
      <c r="I101" s="14" t="n"/>
      <c r="J101" s="15" t="n"/>
      <c r="K101" s="14" t="n"/>
      <c r="L101" s="11">
        <f>IF(K101="","",IF(K101="Nuovo",1,IF(K101="Tentativo contatto",1,IF(K101="Contattato",2,IF(K101="Qualificato",4,IF(K101="Visita fissata",5,IF(K101="Visita effettuata",6,IF(K101="Trattativa",7,IF(K101="Offerta",8,IF(K101="Prenotazione",9,IF(K101="Venduto",10,""))))))))))))</f>
        <v/>
      </c>
      <c r="M101" s="16" t="n"/>
      <c r="N101" s="11">
        <f>IF(L101&gt;=4,1,0)</f>
        <v/>
      </c>
      <c r="O101" s="11">
        <f>IF(L101&gt;=6,1,0)</f>
        <v/>
      </c>
      <c r="P101" s="11">
        <f>IF(L101&gt;=7,1,0)</f>
        <v/>
      </c>
      <c r="Q101" s="11">
        <f>IF(L101&gt;=8,1,0)</f>
        <v/>
      </c>
      <c r="R101" s="11">
        <f>IF(L101&gt;=9,1,0)</f>
        <v/>
      </c>
      <c r="S101" s="11">
        <f>IF(OR(L101=10,M101="Vinta"),1,0)</f>
        <v/>
      </c>
      <c r="T101" s="11">
        <f>IF(M101="Persa",1,0)</f>
        <v/>
      </c>
      <c r="U101" s="31" t="n"/>
      <c r="V101" s="14" t="n"/>
      <c r="W101" s="31" t="n"/>
      <c r="X101" s="14" t="n"/>
      <c r="Y101" s="15" t="n"/>
      <c r="Z101" s="15" t="n"/>
      <c r="AA101" s="15" t="n"/>
      <c r="AB101" s="31" t="n"/>
      <c r="AC101" s="7">
        <f>IF(B101="","",IF(AB101="",TODAY()-B101,AB101-B101))</f>
        <v/>
      </c>
      <c r="AD101" s="14" t="n"/>
      <c r="AE101" s="14" t="n"/>
      <c r="AF101" s="14" t="n"/>
      <c r="AG101" s="37">
        <f>IF(B101="","",MAX(B101,IF(U101="",0,U101),IF(W101="",0,W101),IF(AB101="",0,AB101),IF(AN101="",0,AN101)))</f>
        <v/>
      </c>
      <c r="AH101" s="11">
        <f>IF(AG101="","",TODAY()-AG101)</f>
        <v/>
      </c>
      <c r="AI101" s="82">
        <f>IF(B101="","",MIN(100,IF(J101&gt;=300000,20,IF(J101&gt;=200000,10,5))+IF(OR(C101="Referral",C101="Passaparola"),20,IF(OR(C101="Sito web",C101="LinkedIn",C101="Email marketing"),15,10))+IF(L101&gt;=8,25,IF(L101&gt;=6,18,IF(L101&gt;=4,12,5)))+IF(AND(V101&lt;&gt;"",V101&lt;&gt;"Non risponde",V101&lt;&gt;"Non interessato"),10,0)+IF(X101="Eseguita",10,0)+IF(Z101&gt;0,15,0)))</f>
        <v/>
      </c>
      <c r="AJ101" s="82">
        <f>IF(AI101="","",IF(AI101&gt;=80,"Hot",IF(AI101&gt;=60,"Alta",IF(AI101&gt;=40,"Media","Bassa"))))</f>
        <v/>
      </c>
      <c r="AK101" s="11">
        <f>IF(B101="","",IF(U101="",TODAY()-B101,U101-B101))</f>
        <v/>
      </c>
      <c r="AL101" s="82">
        <f>IF(B101="","",IF(M101="Vinta","Chiusa - vinta",IF(M101="Persa","Chiusa - persa",IF(AND(U101="",TODAY()-B101&gt;1),"Contattare subito",IF(AND(M101="In corso",AH101&gt;7),"Lead in stallo",IF(AND(AN101&lt;&gt;"",AN101&lt;TODAY(),M101="In corso"),"Follow-up scaduto",IF(AND(K101="Offerta",Y101="",W101&lt;&gt;"",TODAY()-W101&gt;3),"Verificare offerta","OK"))))))</f>
        <v/>
      </c>
      <c r="AM101" s="38" t="n"/>
      <c r="AN101" s="39" t="n"/>
      <c r="AO101" s="11">
        <f>IF(AND(AN101&lt;&gt;"",AN101&lt;TODAY(),M101="In corso"),1,0)</f>
        <v/>
      </c>
      <c r="AP101" s="83">
        <f>IF(B101="","",IF(OR(M101="Vinta",M101="Persa"),0,IF(AL101="Contattare subito",50,0)+IF(AL101="Follow-up scaduto",40,0)+IF(AL101="Lead in stallo",35,0)+IF(AJ101="Hot",30,IF(AJ101="Alta",20,IF(AJ101="Media",10,0)))+IF(AO101=1,10,0)+L101/10+ROW()/100000))</f>
        <v/>
      </c>
    </row>
    <row r="102">
      <c r="A102" s="7">
        <f>IF(B102="","",ROW()-1)</f>
        <v/>
      </c>
      <c r="B102" s="31" t="n"/>
      <c r="C102" s="14" t="n"/>
      <c r="D102" s="14" t="n"/>
      <c r="E102" s="14" t="n"/>
      <c r="F102" s="14" t="n"/>
      <c r="G102" s="14" t="n"/>
      <c r="H102" s="14" t="n"/>
      <c r="I102" s="14" t="n"/>
      <c r="J102" s="15" t="n"/>
      <c r="K102" s="14" t="n"/>
      <c r="L102" s="11">
        <f>IF(K102="","",IF(K102="Nuovo",1,IF(K102="Tentativo contatto",1,IF(K102="Contattato",2,IF(K102="Qualificato",4,IF(K102="Visita fissata",5,IF(K102="Visita effettuata",6,IF(K102="Trattativa",7,IF(K102="Offerta",8,IF(K102="Prenotazione",9,IF(K102="Venduto",10,""))))))))))))</f>
        <v/>
      </c>
      <c r="M102" s="16" t="n"/>
      <c r="N102" s="11">
        <f>IF(L102&gt;=4,1,0)</f>
        <v/>
      </c>
      <c r="O102" s="11">
        <f>IF(L102&gt;=6,1,0)</f>
        <v/>
      </c>
      <c r="P102" s="11">
        <f>IF(L102&gt;=7,1,0)</f>
        <v/>
      </c>
      <c r="Q102" s="11">
        <f>IF(L102&gt;=8,1,0)</f>
        <v/>
      </c>
      <c r="R102" s="11">
        <f>IF(L102&gt;=9,1,0)</f>
        <v/>
      </c>
      <c r="S102" s="11">
        <f>IF(OR(L102=10,M102="Vinta"),1,0)</f>
        <v/>
      </c>
      <c r="T102" s="11">
        <f>IF(M102="Persa",1,0)</f>
        <v/>
      </c>
      <c r="U102" s="31" t="n"/>
      <c r="V102" s="14" t="n"/>
      <c r="W102" s="31" t="n"/>
      <c r="X102" s="14" t="n"/>
      <c r="Y102" s="15" t="n"/>
      <c r="Z102" s="15" t="n"/>
      <c r="AA102" s="15" t="n"/>
      <c r="AB102" s="31" t="n"/>
      <c r="AC102" s="7">
        <f>IF(B102="","",IF(AB102="",TODAY()-B102,AB102-B102))</f>
        <v/>
      </c>
      <c r="AD102" s="14" t="n"/>
      <c r="AE102" s="14" t="n"/>
      <c r="AF102" s="14" t="n"/>
      <c r="AG102" s="37">
        <f>IF(B102="","",MAX(B102,IF(U102="",0,U102),IF(W102="",0,W102),IF(AB102="",0,AB102),IF(AN102="",0,AN102)))</f>
        <v/>
      </c>
      <c r="AH102" s="11">
        <f>IF(AG102="","",TODAY()-AG102)</f>
        <v/>
      </c>
      <c r="AI102" s="80">
        <f>IF(B102="","",MIN(100,IF(J102&gt;=300000,20,IF(J102&gt;=200000,10,5))+IF(OR(C102="Referral",C102="Passaparola"),20,IF(OR(C102="Sito web",C102="LinkedIn",C102="Email marketing"),15,10))+IF(L102&gt;=8,25,IF(L102&gt;=6,18,IF(L102&gt;=4,12,5)))+IF(AND(V102&lt;&gt;"",V102&lt;&gt;"Non risponde",V102&lt;&gt;"Non interessato"),10,0)+IF(X102="Eseguita",10,0)+IF(Z102&gt;0,15,0)))</f>
        <v/>
      </c>
      <c r="AJ102" s="80">
        <f>IF(AI102="","",IF(AI102&gt;=80,"Hot",IF(AI102&gt;=60,"Alta",IF(AI102&gt;=40,"Media","Bassa"))))</f>
        <v/>
      </c>
      <c r="AK102" s="11">
        <f>IF(B102="","",IF(U102="",TODAY()-B102,U102-B102))</f>
        <v/>
      </c>
      <c r="AL102" s="80">
        <f>IF(B102="","",IF(M102="Vinta","Chiusa - vinta",IF(M102="Persa","Chiusa - persa",IF(AND(U102="",TODAY()-B102&gt;1),"Contattare subito",IF(AND(M102="In corso",AH102&gt;7),"Lead in stallo",IF(AND(AN102&lt;&gt;"",AN102&lt;TODAY(),M102="In corso"),"Follow-up scaduto",IF(AND(K102="Offerta",Y102="",W102&lt;&gt;"",TODAY()-W102&gt;3),"Verificare offerta","OK"))))))</f>
        <v/>
      </c>
      <c r="AM102" s="38" t="n"/>
      <c r="AN102" s="39" t="n"/>
      <c r="AO102" s="11">
        <f>IF(AND(AN102&lt;&gt;"",AN102&lt;TODAY(),M102="In corso"),1,0)</f>
        <v/>
      </c>
      <c r="AP102" s="81">
        <f>IF(B102="","",IF(OR(M102="Vinta",M102="Persa"),0,IF(AL102="Contattare subito",50,0)+IF(AL102="Follow-up scaduto",40,0)+IF(AL102="Lead in stallo",35,0)+IF(AJ102="Hot",30,IF(AJ102="Alta",20,IF(AJ102="Media",10,0)))+IF(AO102=1,10,0)+L102/10+ROW()/100000))</f>
        <v/>
      </c>
    </row>
    <row r="103">
      <c r="A103" s="7">
        <f>IF(B103="","",ROW()-1)</f>
        <v/>
      </c>
      <c r="B103" s="31" t="n"/>
      <c r="C103" s="14" t="n"/>
      <c r="D103" s="14" t="n"/>
      <c r="E103" s="14" t="n"/>
      <c r="F103" s="14" t="n"/>
      <c r="G103" s="14" t="n"/>
      <c r="H103" s="14" t="n"/>
      <c r="I103" s="14" t="n"/>
      <c r="J103" s="15" t="n"/>
      <c r="K103" s="14" t="n"/>
      <c r="L103" s="11">
        <f>IF(K103="","",IF(K103="Nuovo",1,IF(K103="Tentativo contatto",1,IF(K103="Contattato",2,IF(K103="Qualificato",4,IF(K103="Visita fissata",5,IF(K103="Visita effettuata",6,IF(K103="Trattativa",7,IF(K103="Offerta",8,IF(K103="Prenotazione",9,IF(K103="Venduto",10,""))))))))))))</f>
        <v/>
      </c>
      <c r="M103" s="16" t="n"/>
      <c r="N103" s="11">
        <f>IF(L103&gt;=4,1,0)</f>
        <v/>
      </c>
      <c r="O103" s="11">
        <f>IF(L103&gt;=6,1,0)</f>
        <v/>
      </c>
      <c r="P103" s="11">
        <f>IF(L103&gt;=7,1,0)</f>
        <v/>
      </c>
      <c r="Q103" s="11">
        <f>IF(L103&gt;=8,1,0)</f>
        <v/>
      </c>
      <c r="R103" s="11">
        <f>IF(L103&gt;=9,1,0)</f>
        <v/>
      </c>
      <c r="S103" s="11">
        <f>IF(OR(L103=10,M103="Vinta"),1,0)</f>
        <v/>
      </c>
      <c r="T103" s="11">
        <f>IF(M103="Persa",1,0)</f>
        <v/>
      </c>
      <c r="U103" s="31" t="n"/>
      <c r="V103" s="14" t="n"/>
      <c r="W103" s="31" t="n"/>
      <c r="X103" s="14" t="n"/>
      <c r="Y103" s="15" t="n"/>
      <c r="Z103" s="15" t="n"/>
      <c r="AA103" s="15" t="n"/>
      <c r="AB103" s="31" t="n"/>
      <c r="AC103" s="7">
        <f>IF(B103="","",IF(AB103="",TODAY()-B103,AB103-B103))</f>
        <v/>
      </c>
      <c r="AD103" s="14" t="n"/>
      <c r="AE103" s="14" t="n"/>
      <c r="AF103" s="14" t="n"/>
      <c r="AG103" s="37">
        <f>IF(B103="","",MAX(B103,IF(U103="",0,U103),IF(W103="",0,W103),IF(AB103="",0,AB103),IF(AN103="",0,AN103)))</f>
        <v/>
      </c>
      <c r="AH103" s="11">
        <f>IF(AG103="","",TODAY()-AG103)</f>
        <v/>
      </c>
      <c r="AI103" s="82">
        <f>IF(B103="","",MIN(100,IF(J103&gt;=300000,20,IF(J103&gt;=200000,10,5))+IF(OR(C103="Referral",C103="Passaparola"),20,IF(OR(C103="Sito web",C103="LinkedIn",C103="Email marketing"),15,10))+IF(L103&gt;=8,25,IF(L103&gt;=6,18,IF(L103&gt;=4,12,5)))+IF(AND(V103&lt;&gt;"",V103&lt;&gt;"Non risponde",V103&lt;&gt;"Non interessato"),10,0)+IF(X103="Eseguita",10,0)+IF(Z103&gt;0,15,0)))</f>
        <v/>
      </c>
      <c r="AJ103" s="82">
        <f>IF(AI103="","",IF(AI103&gt;=80,"Hot",IF(AI103&gt;=60,"Alta",IF(AI103&gt;=40,"Media","Bassa"))))</f>
        <v/>
      </c>
      <c r="AK103" s="11">
        <f>IF(B103="","",IF(U103="",TODAY()-B103,U103-B103))</f>
        <v/>
      </c>
      <c r="AL103" s="82">
        <f>IF(B103="","",IF(M103="Vinta","Chiusa - vinta",IF(M103="Persa","Chiusa - persa",IF(AND(U103="",TODAY()-B103&gt;1),"Contattare subito",IF(AND(M103="In corso",AH103&gt;7),"Lead in stallo",IF(AND(AN103&lt;&gt;"",AN103&lt;TODAY(),M103="In corso"),"Follow-up scaduto",IF(AND(K103="Offerta",Y103="",W103&lt;&gt;"",TODAY()-W103&gt;3),"Verificare offerta","OK"))))))</f>
        <v/>
      </c>
      <c r="AM103" s="38" t="n"/>
      <c r="AN103" s="39" t="n"/>
      <c r="AO103" s="11">
        <f>IF(AND(AN103&lt;&gt;"",AN103&lt;TODAY(),M103="In corso"),1,0)</f>
        <v/>
      </c>
      <c r="AP103" s="83">
        <f>IF(B103="","",IF(OR(M103="Vinta",M103="Persa"),0,IF(AL103="Contattare subito",50,0)+IF(AL103="Follow-up scaduto",40,0)+IF(AL103="Lead in stallo",35,0)+IF(AJ103="Hot",30,IF(AJ103="Alta",20,IF(AJ103="Media",10,0)))+IF(AO103=1,10,0)+L103/10+ROW()/100000))</f>
        <v/>
      </c>
    </row>
    <row r="104">
      <c r="A104" s="7">
        <f>IF(B104="","",ROW()-1)</f>
        <v/>
      </c>
      <c r="B104" s="31" t="n"/>
      <c r="C104" s="14" t="n"/>
      <c r="D104" s="14" t="n"/>
      <c r="E104" s="14" t="n"/>
      <c r="F104" s="14" t="n"/>
      <c r="G104" s="14" t="n"/>
      <c r="H104" s="14" t="n"/>
      <c r="I104" s="14" t="n"/>
      <c r="J104" s="15" t="n"/>
      <c r="K104" s="14" t="n"/>
      <c r="L104" s="11">
        <f>IF(K104="","",IF(K104="Nuovo",1,IF(K104="Tentativo contatto",1,IF(K104="Contattato",2,IF(K104="Qualificato",4,IF(K104="Visita fissata",5,IF(K104="Visita effettuata",6,IF(K104="Trattativa",7,IF(K104="Offerta",8,IF(K104="Prenotazione",9,IF(K104="Venduto",10,""))))))))))))</f>
        <v/>
      </c>
      <c r="M104" s="16" t="n"/>
      <c r="N104" s="11">
        <f>IF(L104&gt;=4,1,0)</f>
        <v/>
      </c>
      <c r="O104" s="11">
        <f>IF(L104&gt;=6,1,0)</f>
        <v/>
      </c>
      <c r="P104" s="11">
        <f>IF(L104&gt;=7,1,0)</f>
        <v/>
      </c>
      <c r="Q104" s="11">
        <f>IF(L104&gt;=8,1,0)</f>
        <v/>
      </c>
      <c r="R104" s="11">
        <f>IF(L104&gt;=9,1,0)</f>
        <v/>
      </c>
      <c r="S104" s="11">
        <f>IF(OR(L104=10,M104="Vinta"),1,0)</f>
        <v/>
      </c>
      <c r="T104" s="11">
        <f>IF(M104="Persa",1,0)</f>
        <v/>
      </c>
      <c r="U104" s="31" t="n"/>
      <c r="V104" s="14" t="n"/>
      <c r="W104" s="31" t="n"/>
      <c r="X104" s="14" t="n"/>
      <c r="Y104" s="15" t="n"/>
      <c r="Z104" s="15" t="n"/>
      <c r="AA104" s="15" t="n"/>
      <c r="AB104" s="31" t="n"/>
      <c r="AC104" s="7">
        <f>IF(B104="","",IF(AB104="",TODAY()-B104,AB104-B104))</f>
        <v/>
      </c>
      <c r="AD104" s="14" t="n"/>
      <c r="AE104" s="14" t="n"/>
      <c r="AF104" s="14" t="n"/>
      <c r="AG104" s="37">
        <f>IF(B104="","",MAX(B104,IF(U104="",0,U104),IF(W104="",0,W104),IF(AB104="",0,AB104),IF(AN104="",0,AN104)))</f>
        <v/>
      </c>
      <c r="AH104" s="11">
        <f>IF(AG104="","",TODAY()-AG104)</f>
        <v/>
      </c>
      <c r="AI104" s="80">
        <f>IF(B104="","",MIN(100,IF(J104&gt;=300000,20,IF(J104&gt;=200000,10,5))+IF(OR(C104="Referral",C104="Passaparola"),20,IF(OR(C104="Sito web",C104="LinkedIn",C104="Email marketing"),15,10))+IF(L104&gt;=8,25,IF(L104&gt;=6,18,IF(L104&gt;=4,12,5)))+IF(AND(V104&lt;&gt;"",V104&lt;&gt;"Non risponde",V104&lt;&gt;"Non interessato"),10,0)+IF(X104="Eseguita",10,0)+IF(Z104&gt;0,15,0)))</f>
        <v/>
      </c>
      <c r="AJ104" s="80">
        <f>IF(AI104="","",IF(AI104&gt;=80,"Hot",IF(AI104&gt;=60,"Alta",IF(AI104&gt;=40,"Media","Bassa"))))</f>
        <v/>
      </c>
      <c r="AK104" s="11">
        <f>IF(B104="","",IF(U104="",TODAY()-B104,U104-B104))</f>
        <v/>
      </c>
      <c r="AL104" s="80">
        <f>IF(B104="","",IF(M104="Vinta","Chiusa - vinta",IF(M104="Persa","Chiusa - persa",IF(AND(U104="",TODAY()-B104&gt;1),"Contattare subito",IF(AND(M104="In corso",AH104&gt;7),"Lead in stallo",IF(AND(AN104&lt;&gt;"",AN104&lt;TODAY(),M104="In corso"),"Follow-up scaduto",IF(AND(K104="Offerta",Y104="",W104&lt;&gt;"",TODAY()-W104&gt;3),"Verificare offerta","OK"))))))</f>
        <v/>
      </c>
      <c r="AM104" s="38" t="n"/>
      <c r="AN104" s="39" t="n"/>
      <c r="AO104" s="11">
        <f>IF(AND(AN104&lt;&gt;"",AN104&lt;TODAY(),M104="In corso"),1,0)</f>
        <v/>
      </c>
      <c r="AP104" s="81">
        <f>IF(B104="","",IF(OR(M104="Vinta",M104="Persa"),0,IF(AL104="Contattare subito",50,0)+IF(AL104="Follow-up scaduto",40,0)+IF(AL104="Lead in stallo",35,0)+IF(AJ104="Hot",30,IF(AJ104="Alta",20,IF(AJ104="Media",10,0)))+IF(AO104=1,10,0)+L104/10+ROW()/100000))</f>
        <v/>
      </c>
    </row>
    <row r="105">
      <c r="A105" s="7">
        <f>IF(B105="","",ROW()-1)</f>
        <v/>
      </c>
      <c r="B105" s="31" t="n"/>
      <c r="C105" s="14" t="n"/>
      <c r="D105" s="14" t="n"/>
      <c r="E105" s="14" t="n"/>
      <c r="F105" s="14" t="n"/>
      <c r="G105" s="14" t="n"/>
      <c r="H105" s="14" t="n"/>
      <c r="I105" s="14" t="n"/>
      <c r="J105" s="15" t="n"/>
      <c r="K105" s="14" t="n"/>
      <c r="L105" s="11">
        <f>IF(K105="","",IF(K105="Nuovo",1,IF(K105="Tentativo contatto",1,IF(K105="Contattato",2,IF(K105="Qualificato",4,IF(K105="Visita fissata",5,IF(K105="Visita effettuata",6,IF(K105="Trattativa",7,IF(K105="Offerta",8,IF(K105="Prenotazione",9,IF(K105="Venduto",10,""))))))))))))</f>
        <v/>
      </c>
      <c r="M105" s="16" t="n"/>
      <c r="N105" s="11">
        <f>IF(L105&gt;=4,1,0)</f>
        <v/>
      </c>
      <c r="O105" s="11">
        <f>IF(L105&gt;=6,1,0)</f>
        <v/>
      </c>
      <c r="P105" s="11">
        <f>IF(L105&gt;=7,1,0)</f>
        <v/>
      </c>
      <c r="Q105" s="11">
        <f>IF(L105&gt;=8,1,0)</f>
        <v/>
      </c>
      <c r="R105" s="11">
        <f>IF(L105&gt;=9,1,0)</f>
        <v/>
      </c>
      <c r="S105" s="11">
        <f>IF(OR(L105=10,M105="Vinta"),1,0)</f>
        <v/>
      </c>
      <c r="T105" s="11">
        <f>IF(M105="Persa",1,0)</f>
        <v/>
      </c>
      <c r="U105" s="31" t="n"/>
      <c r="V105" s="14" t="n"/>
      <c r="W105" s="31" t="n"/>
      <c r="X105" s="14" t="n"/>
      <c r="Y105" s="15" t="n"/>
      <c r="Z105" s="15" t="n"/>
      <c r="AA105" s="15" t="n"/>
      <c r="AB105" s="31" t="n"/>
      <c r="AC105" s="7">
        <f>IF(B105="","",IF(AB105="",TODAY()-B105,AB105-B105))</f>
        <v/>
      </c>
      <c r="AD105" s="14" t="n"/>
      <c r="AE105" s="14" t="n"/>
      <c r="AF105" s="14" t="n"/>
      <c r="AG105" s="37">
        <f>IF(B105="","",MAX(B105,IF(U105="",0,U105),IF(W105="",0,W105),IF(AB105="",0,AB105),IF(AN105="",0,AN105)))</f>
        <v/>
      </c>
      <c r="AH105" s="11">
        <f>IF(AG105="","",TODAY()-AG105)</f>
        <v/>
      </c>
      <c r="AI105" s="82">
        <f>IF(B105="","",MIN(100,IF(J105&gt;=300000,20,IF(J105&gt;=200000,10,5))+IF(OR(C105="Referral",C105="Passaparola"),20,IF(OR(C105="Sito web",C105="LinkedIn",C105="Email marketing"),15,10))+IF(L105&gt;=8,25,IF(L105&gt;=6,18,IF(L105&gt;=4,12,5)))+IF(AND(V105&lt;&gt;"",V105&lt;&gt;"Non risponde",V105&lt;&gt;"Non interessato"),10,0)+IF(X105="Eseguita",10,0)+IF(Z105&gt;0,15,0)))</f>
        <v/>
      </c>
      <c r="AJ105" s="82">
        <f>IF(AI105="","",IF(AI105&gt;=80,"Hot",IF(AI105&gt;=60,"Alta",IF(AI105&gt;=40,"Media","Bassa"))))</f>
        <v/>
      </c>
      <c r="AK105" s="11">
        <f>IF(B105="","",IF(U105="",TODAY()-B105,U105-B105))</f>
        <v/>
      </c>
      <c r="AL105" s="82">
        <f>IF(B105="","",IF(M105="Vinta","Chiusa - vinta",IF(M105="Persa","Chiusa - persa",IF(AND(U105="",TODAY()-B105&gt;1),"Contattare subito",IF(AND(M105="In corso",AH105&gt;7),"Lead in stallo",IF(AND(AN105&lt;&gt;"",AN105&lt;TODAY(),M105="In corso"),"Follow-up scaduto",IF(AND(K105="Offerta",Y105="",W105&lt;&gt;"",TODAY()-W105&gt;3),"Verificare offerta","OK"))))))</f>
        <v/>
      </c>
      <c r="AM105" s="38" t="n"/>
      <c r="AN105" s="39" t="n"/>
      <c r="AO105" s="11">
        <f>IF(AND(AN105&lt;&gt;"",AN105&lt;TODAY(),M105="In corso"),1,0)</f>
        <v/>
      </c>
      <c r="AP105" s="83">
        <f>IF(B105="","",IF(OR(M105="Vinta",M105="Persa"),0,IF(AL105="Contattare subito",50,0)+IF(AL105="Follow-up scaduto",40,0)+IF(AL105="Lead in stallo",35,0)+IF(AJ105="Hot",30,IF(AJ105="Alta",20,IF(AJ105="Media",10,0)))+IF(AO105=1,10,0)+L105/10+ROW()/100000))</f>
        <v/>
      </c>
    </row>
    <row r="106">
      <c r="A106" s="7">
        <f>IF(B106="","",ROW()-1)</f>
        <v/>
      </c>
      <c r="B106" s="31" t="n"/>
      <c r="C106" s="14" t="n"/>
      <c r="D106" s="14" t="n"/>
      <c r="E106" s="14" t="n"/>
      <c r="F106" s="14" t="n"/>
      <c r="G106" s="14" t="n"/>
      <c r="H106" s="14" t="n"/>
      <c r="I106" s="14" t="n"/>
      <c r="J106" s="15" t="n"/>
      <c r="K106" s="14" t="n"/>
      <c r="L106" s="11">
        <f>IF(K106="","",IF(K106="Nuovo",1,IF(K106="Tentativo contatto",1,IF(K106="Contattato",2,IF(K106="Qualificato",4,IF(K106="Visita fissata",5,IF(K106="Visita effettuata",6,IF(K106="Trattativa",7,IF(K106="Offerta",8,IF(K106="Prenotazione",9,IF(K106="Venduto",10,""))))))))))))</f>
        <v/>
      </c>
      <c r="M106" s="16" t="n"/>
      <c r="N106" s="11">
        <f>IF(L106&gt;=4,1,0)</f>
        <v/>
      </c>
      <c r="O106" s="11">
        <f>IF(L106&gt;=6,1,0)</f>
        <v/>
      </c>
      <c r="P106" s="11">
        <f>IF(L106&gt;=7,1,0)</f>
        <v/>
      </c>
      <c r="Q106" s="11">
        <f>IF(L106&gt;=8,1,0)</f>
        <v/>
      </c>
      <c r="R106" s="11">
        <f>IF(L106&gt;=9,1,0)</f>
        <v/>
      </c>
      <c r="S106" s="11">
        <f>IF(OR(L106=10,M106="Vinta"),1,0)</f>
        <v/>
      </c>
      <c r="T106" s="11">
        <f>IF(M106="Persa",1,0)</f>
        <v/>
      </c>
      <c r="U106" s="31" t="n"/>
      <c r="V106" s="14" t="n"/>
      <c r="W106" s="31" t="n"/>
      <c r="X106" s="14" t="n"/>
      <c r="Y106" s="15" t="n"/>
      <c r="Z106" s="15" t="n"/>
      <c r="AA106" s="15" t="n"/>
      <c r="AB106" s="31" t="n"/>
      <c r="AC106" s="7">
        <f>IF(B106="","",IF(AB106="",TODAY()-B106,AB106-B106))</f>
        <v/>
      </c>
      <c r="AD106" s="14" t="n"/>
      <c r="AE106" s="14" t="n"/>
      <c r="AF106" s="14" t="n"/>
      <c r="AG106" s="37">
        <f>IF(B106="","",MAX(B106,IF(U106="",0,U106),IF(W106="",0,W106),IF(AB106="",0,AB106),IF(AN106="",0,AN106)))</f>
        <v/>
      </c>
      <c r="AH106" s="11">
        <f>IF(AG106="","",TODAY()-AG106)</f>
        <v/>
      </c>
      <c r="AI106" s="80">
        <f>IF(B106="","",MIN(100,IF(J106&gt;=300000,20,IF(J106&gt;=200000,10,5))+IF(OR(C106="Referral",C106="Passaparola"),20,IF(OR(C106="Sito web",C106="LinkedIn",C106="Email marketing"),15,10))+IF(L106&gt;=8,25,IF(L106&gt;=6,18,IF(L106&gt;=4,12,5)))+IF(AND(V106&lt;&gt;"",V106&lt;&gt;"Non risponde",V106&lt;&gt;"Non interessato"),10,0)+IF(X106="Eseguita",10,0)+IF(Z106&gt;0,15,0)))</f>
        <v/>
      </c>
      <c r="AJ106" s="80">
        <f>IF(AI106="","",IF(AI106&gt;=80,"Hot",IF(AI106&gt;=60,"Alta",IF(AI106&gt;=40,"Media","Bassa"))))</f>
        <v/>
      </c>
      <c r="AK106" s="11">
        <f>IF(B106="","",IF(U106="",TODAY()-B106,U106-B106))</f>
        <v/>
      </c>
      <c r="AL106" s="80">
        <f>IF(B106="","",IF(M106="Vinta","Chiusa - vinta",IF(M106="Persa","Chiusa - persa",IF(AND(U106="",TODAY()-B106&gt;1),"Contattare subito",IF(AND(M106="In corso",AH106&gt;7),"Lead in stallo",IF(AND(AN106&lt;&gt;"",AN106&lt;TODAY(),M106="In corso"),"Follow-up scaduto",IF(AND(K106="Offerta",Y106="",W106&lt;&gt;"",TODAY()-W106&gt;3),"Verificare offerta","OK"))))))</f>
        <v/>
      </c>
      <c r="AM106" s="38" t="n"/>
      <c r="AN106" s="39" t="n"/>
      <c r="AO106" s="11">
        <f>IF(AND(AN106&lt;&gt;"",AN106&lt;TODAY(),M106="In corso"),1,0)</f>
        <v/>
      </c>
      <c r="AP106" s="81">
        <f>IF(B106="","",IF(OR(M106="Vinta",M106="Persa"),0,IF(AL106="Contattare subito",50,0)+IF(AL106="Follow-up scaduto",40,0)+IF(AL106="Lead in stallo",35,0)+IF(AJ106="Hot",30,IF(AJ106="Alta",20,IF(AJ106="Media",10,0)))+IF(AO106=1,10,0)+L106/10+ROW()/100000))</f>
        <v/>
      </c>
    </row>
    <row r="107">
      <c r="A107" s="7">
        <f>IF(B107="","",ROW()-1)</f>
        <v/>
      </c>
      <c r="B107" s="31" t="n"/>
      <c r="C107" s="14" t="n"/>
      <c r="D107" s="14" t="n"/>
      <c r="E107" s="14" t="n"/>
      <c r="F107" s="14" t="n"/>
      <c r="G107" s="14" t="n"/>
      <c r="H107" s="14" t="n"/>
      <c r="I107" s="14" t="n"/>
      <c r="J107" s="15" t="n"/>
      <c r="K107" s="14" t="n"/>
      <c r="L107" s="11">
        <f>IF(K107="","",IF(K107="Nuovo",1,IF(K107="Tentativo contatto",1,IF(K107="Contattato",2,IF(K107="Qualificato",4,IF(K107="Visita fissata",5,IF(K107="Visita effettuata",6,IF(K107="Trattativa",7,IF(K107="Offerta",8,IF(K107="Prenotazione",9,IF(K107="Venduto",10,""))))))))))))</f>
        <v/>
      </c>
      <c r="M107" s="16" t="n"/>
      <c r="N107" s="11">
        <f>IF(L107&gt;=4,1,0)</f>
        <v/>
      </c>
      <c r="O107" s="11">
        <f>IF(L107&gt;=6,1,0)</f>
        <v/>
      </c>
      <c r="P107" s="11">
        <f>IF(L107&gt;=7,1,0)</f>
        <v/>
      </c>
      <c r="Q107" s="11">
        <f>IF(L107&gt;=8,1,0)</f>
        <v/>
      </c>
      <c r="R107" s="11">
        <f>IF(L107&gt;=9,1,0)</f>
        <v/>
      </c>
      <c r="S107" s="11">
        <f>IF(OR(L107=10,M107="Vinta"),1,0)</f>
        <v/>
      </c>
      <c r="T107" s="11">
        <f>IF(M107="Persa",1,0)</f>
        <v/>
      </c>
      <c r="U107" s="31" t="n"/>
      <c r="V107" s="14" t="n"/>
      <c r="W107" s="31" t="n"/>
      <c r="X107" s="14" t="n"/>
      <c r="Y107" s="15" t="n"/>
      <c r="Z107" s="15" t="n"/>
      <c r="AA107" s="15" t="n"/>
      <c r="AB107" s="31" t="n"/>
      <c r="AC107" s="7">
        <f>IF(B107="","",IF(AB107="",TODAY()-B107,AB107-B107))</f>
        <v/>
      </c>
      <c r="AD107" s="14" t="n"/>
      <c r="AE107" s="14" t="n"/>
      <c r="AF107" s="14" t="n"/>
      <c r="AG107" s="37">
        <f>IF(B107="","",MAX(B107,IF(U107="",0,U107),IF(W107="",0,W107),IF(AB107="",0,AB107),IF(AN107="",0,AN107)))</f>
        <v/>
      </c>
      <c r="AH107" s="11">
        <f>IF(AG107="","",TODAY()-AG107)</f>
        <v/>
      </c>
      <c r="AI107" s="82">
        <f>IF(B107="","",MIN(100,IF(J107&gt;=300000,20,IF(J107&gt;=200000,10,5))+IF(OR(C107="Referral",C107="Passaparola"),20,IF(OR(C107="Sito web",C107="LinkedIn",C107="Email marketing"),15,10))+IF(L107&gt;=8,25,IF(L107&gt;=6,18,IF(L107&gt;=4,12,5)))+IF(AND(V107&lt;&gt;"",V107&lt;&gt;"Non risponde",V107&lt;&gt;"Non interessato"),10,0)+IF(X107="Eseguita",10,0)+IF(Z107&gt;0,15,0)))</f>
        <v/>
      </c>
      <c r="AJ107" s="82">
        <f>IF(AI107="","",IF(AI107&gt;=80,"Hot",IF(AI107&gt;=60,"Alta",IF(AI107&gt;=40,"Media","Bassa"))))</f>
        <v/>
      </c>
      <c r="AK107" s="11">
        <f>IF(B107="","",IF(U107="",TODAY()-B107,U107-B107))</f>
        <v/>
      </c>
      <c r="AL107" s="82">
        <f>IF(B107="","",IF(M107="Vinta","Chiusa - vinta",IF(M107="Persa","Chiusa - persa",IF(AND(U107="",TODAY()-B107&gt;1),"Contattare subito",IF(AND(M107="In corso",AH107&gt;7),"Lead in stallo",IF(AND(AN107&lt;&gt;"",AN107&lt;TODAY(),M107="In corso"),"Follow-up scaduto",IF(AND(K107="Offerta",Y107="",W107&lt;&gt;"",TODAY()-W107&gt;3),"Verificare offerta","OK"))))))</f>
        <v/>
      </c>
      <c r="AM107" s="38" t="n"/>
      <c r="AN107" s="39" t="n"/>
      <c r="AO107" s="11">
        <f>IF(AND(AN107&lt;&gt;"",AN107&lt;TODAY(),M107="In corso"),1,0)</f>
        <v/>
      </c>
      <c r="AP107" s="83">
        <f>IF(B107="","",IF(OR(M107="Vinta",M107="Persa"),0,IF(AL107="Contattare subito",50,0)+IF(AL107="Follow-up scaduto",40,0)+IF(AL107="Lead in stallo",35,0)+IF(AJ107="Hot",30,IF(AJ107="Alta",20,IF(AJ107="Media",10,0)))+IF(AO107=1,10,0)+L107/10+ROW()/100000))</f>
        <v/>
      </c>
    </row>
    <row r="108">
      <c r="A108" s="7">
        <f>IF(B108="","",ROW()-1)</f>
        <v/>
      </c>
      <c r="B108" s="31" t="n"/>
      <c r="C108" s="14" t="n"/>
      <c r="D108" s="14" t="n"/>
      <c r="E108" s="14" t="n"/>
      <c r="F108" s="14" t="n"/>
      <c r="G108" s="14" t="n"/>
      <c r="H108" s="14" t="n"/>
      <c r="I108" s="14" t="n"/>
      <c r="J108" s="15" t="n"/>
      <c r="K108" s="14" t="n"/>
      <c r="L108" s="11">
        <f>IF(K108="","",IF(K108="Nuovo",1,IF(K108="Tentativo contatto",1,IF(K108="Contattato",2,IF(K108="Qualificato",4,IF(K108="Visita fissata",5,IF(K108="Visita effettuata",6,IF(K108="Trattativa",7,IF(K108="Offerta",8,IF(K108="Prenotazione",9,IF(K108="Venduto",10,""))))))))))))</f>
        <v/>
      </c>
      <c r="M108" s="16" t="n"/>
      <c r="N108" s="11">
        <f>IF(L108&gt;=4,1,0)</f>
        <v/>
      </c>
      <c r="O108" s="11">
        <f>IF(L108&gt;=6,1,0)</f>
        <v/>
      </c>
      <c r="P108" s="11">
        <f>IF(L108&gt;=7,1,0)</f>
        <v/>
      </c>
      <c r="Q108" s="11">
        <f>IF(L108&gt;=8,1,0)</f>
        <v/>
      </c>
      <c r="R108" s="11">
        <f>IF(L108&gt;=9,1,0)</f>
        <v/>
      </c>
      <c r="S108" s="11">
        <f>IF(OR(L108=10,M108="Vinta"),1,0)</f>
        <v/>
      </c>
      <c r="T108" s="11">
        <f>IF(M108="Persa",1,0)</f>
        <v/>
      </c>
      <c r="U108" s="31" t="n"/>
      <c r="V108" s="14" t="n"/>
      <c r="W108" s="31" t="n"/>
      <c r="X108" s="14" t="n"/>
      <c r="Y108" s="15" t="n"/>
      <c r="Z108" s="15" t="n"/>
      <c r="AA108" s="15" t="n"/>
      <c r="AB108" s="31" t="n"/>
      <c r="AC108" s="7">
        <f>IF(B108="","",IF(AB108="",TODAY()-B108,AB108-B108))</f>
        <v/>
      </c>
      <c r="AD108" s="14" t="n"/>
      <c r="AE108" s="14" t="n"/>
      <c r="AF108" s="14" t="n"/>
      <c r="AG108" s="37">
        <f>IF(B108="","",MAX(B108,IF(U108="",0,U108),IF(W108="",0,W108),IF(AB108="",0,AB108),IF(AN108="",0,AN108)))</f>
        <v/>
      </c>
      <c r="AH108" s="11">
        <f>IF(AG108="","",TODAY()-AG108)</f>
        <v/>
      </c>
      <c r="AI108" s="80">
        <f>IF(B108="","",MIN(100,IF(J108&gt;=300000,20,IF(J108&gt;=200000,10,5))+IF(OR(C108="Referral",C108="Passaparola"),20,IF(OR(C108="Sito web",C108="LinkedIn",C108="Email marketing"),15,10))+IF(L108&gt;=8,25,IF(L108&gt;=6,18,IF(L108&gt;=4,12,5)))+IF(AND(V108&lt;&gt;"",V108&lt;&gt;"Non risponde",V108&lt;&gt;"Non interessato"),10,0)+IF(X108="Eseguita",10,0)+IF(Z108&gt;0,15,0)))</f>
        <v/>
      </c>
      <c r="AJ108" s="80">
        <f>IF(AI108="","",IF(AI108&gt;=80,"Hot",IF(AI108&gt;=60,"Alta",IF(AI108&gt;=40,"Media","Bassa"))))</f>
        <v/>
      </c>
      <c r="AK108" s="11">
        <f>IF(B108="","",IF(U108="",TODAY()-B108,U108-B108))</f>
        <v/>
      </c>
      <c r="AL108" s="80">
        <f>IF(B108="","",IF(M108="Vinta","Chiusa - vinta",IF(M108="Persa","Chiusa - persa",IF(AND(U108="",TODAY()-B108&gt;1),"Contattare subito",IF(AND(M108="In corso",AH108&gt;7),"Lead in stallo",IF(AND(AN108&lt;&gt;"",AN108&lt;TODAY(),M108="In corso"),"Follow-up scaduto",IF(AND(K108="Offerta",Y108="",W108&lt;&gt;"",TODAY()-W108&gt;3),"Verificare offerta","OK"))))))</f>
        <v/>
      </c>
      <c r="AM108" s="38" t="n"/>
      <c r="AN108" s="39" t="n"/>
      <c r="AO108" s="11">
        <f>IF(AND(AN108&lt;&gt;"",AN108&lt;TODAY(),M108="In corso"),1,0)</f>
        <v/>
      </c>
      <c r="AP108" s="81">
        <f>IF(B108="","",IF(OR(M108="Vinta",M108="Persa"),0,IF(AL108="Contattare subito",50,0)+IF(AL108="Follow-up scaduto",40,0)+IF(AL108="Lead in stallo",35,0)+IF(AJ108="Hot",30,IF(AJ108="Alta",20,IF(AJ108="Media",10,0)))+IF(AO108=1,10,0)+L108/10+ROW()/100000))</f>
        <v/>
      </c>
    </row>
    <row r="109">
      <c r="A109" s="7">
        <f>IF(B109="","",ROW()-1)</f>
        <v/>
      </c>
      <c r="B109" s="31" t="n"/>
      <c r="C109" s="14" t="n"/>
      <c r="D109" s="14" t="n"/>
      <c r="E109" s="14" t="n"/>
      <c r="F109" s="14" t="n"/>
      <c r="G109" s="14" t="n"/>
      <c r="H109" s="14" t="n"/>
      <c r="I109" s="14" t="n"/>
      <c r="J109" s="15" t="n"/>
      <c r="K109" s="14" t="n"/>
      <c r="L109" s="11">
        <f>IF(K109="","",IF(K109="Nuovo",1,IF(K109="Tentativo contatto",1,IF(K109="Contattato",2,IF(K109="Qualificato",4,IF(K109="Visita fissata",5,IF(K109="Visita effettuata",6,IF(K109="Trattativa",7,IF(K109="Offerta",8,IF(K109="Prenotazione",9,IF(K109="Venduto",10,""))))))))))))</f>
        <v/>
      </c>
      <c r="M109" s="16" t="n"/>
      <c r="N109" s="11">
        <f>IF(L109&gt;=4,1,0)</f>
        <v/>
      </c>
      <c r="O109" s="11">
        <f>IF(L109&gt;=6,1,0)</f>
        <v/>
      </c>
      <c r="P109" s="11">
        <f>IF(L109&gt;=7,1,0)</f>
        <v/>
      </c>
      <c r="Q109" s="11">
        <f>IF(L109&gt;=8,1,0)</f>
        <v/>
      </c>
      <c r="R109" s="11">
        <f>IF(L109&gt;=9,1,0)</f>
        <v/>
      </c>
      <c r="S109" s="11">
        <f>IF(OR(L109=10,M109="Vinta"),1,0)</f>
        <v/>
      </c>
      <c r="T109" s="11">
        <f>IF(M109="Persa",1,0)</f>
        <v/>
      </c>
      <c r="U109" s="31" t="n"/>
      <c r="V109" s="14" t="n"/>
      <c r="W109" s="31" t="n"/>
      <c r="X109" s="14" t="n"/>
      <c r="Y109" s="15" t="n"/>
      <c r="Z109" s="15" t="n"/>
      <c r="AA109" s="15" t="n"/>
      <c r="AB109" s="31" t="n"/>
      <c r="AC109" s="7">
        <f>IF(B109="","",IF(AB109="",TODAY()-B109,AB109-B109))</f>
        <v/>
      </c>
      <c r="AD109" s="14" t="n"/>
      <c r="AE109" s="14" t="n"/>
      <c r="AF109" s="14" t="n"/>
      <c r="AG109" s="37">
        <f>IF(B109="","",MAX(B109,IF(U109="",0,U109),IF(W109="",0,W109),IF(AB109="",0,AB109),IF(AN109="",0,AN109)))</f>
        <v/>
      </c>
      <c r="AH109" s="11">
        <f>IF(AG109="","",TODAY()-AG109)</f>
        <v/>
      </c>
      <c r="AI109" s="82">
        <f>IF(B109="","",MIN(100,IF(J109&gt;=300000,20,IF(J109&gt;=200000,10,5))+IF(OR(C109="Referral",C109="Passaparola"),20,IF(OR(C109="Sito web",C109="LinkedIn",C109="Email marketing"),15,10))+IF(L109&gt;=8,25,IF(L109&gt;=6,18,IF(L109&gt;=4,12,5)))+IF(AND(V109&lt;&gt;"",V109&lt;&gt;"Non risponde",V109&lt;&gt;"Non interessato"),10,0)+IF(X109="Eseguita",10,0)+IF(Z109&gt;0,15,0)))</f>
        <v/>
      </c>
      <c r="AJ109" s="82">
        <f>IF(AI109="","",IF(AI109&gt;=80,"Hot",IF(AI109&gt;=60,"Alta",IF(AI109&gt;=40,"Media","Bassa"))))</f>
        <v/>
      </c>
      <c r="AK109" s="11">
        <f>IF(B109="","",IF(U109="",TODAY()-B109,U109-B109))</f>
        <v/>
      </c>
      <c r="AL109" s="82">
        <f>IF(B109="","",IF(M109="Vinta","Chiusa - vinta",IF(M109="Persa","Chiusa - persa",IF(AND(U109="",TODAY()-B109&gt;1),"Contattare subito",IF(AND(M109="In corso",AH109&gt;7),"Lead in stallo",IF(AND(AN109&lt;&gt;"",AN109&lt;TODAY(),M109="In corso"),"Follow-up scaduto",IF(AND(K109="Offerta",Y109="",W109&lt;&gt;"",TODAY()-W109&gt;3),"Verificare offerta","OK"))))))</f>
        <v/>
      </c>
      <c r="AM109" s="38" t="n"/>
      <c r="AN109" s="39" t="n"/>
      <c r="AO109" s="11">
        <f>IF(AND(AN109&lt;&gt;"",AN109&lt;TODAY(),M109="In corso"),1,0)</f>
        <v/>
      </c>
      <c r="AP109" s="83">
        <f>IF(B109="","",IF(OR(M109="Vinta",M109="Persa"),0,IF(AL109="Contattare subito",50,0)+IF(AL109="Follow-up scaduto",40,0)+IF(AL109="Lead in stallo",35,0)+IF(AJ109="Hot",30,IF(AJ109="Alta",20,IF(AJ109="Media",10,0)))+IF(AO109=1,10,0)+L109/10+ROW()/100000))</f>
        <v/>
      </c>
    </row>
    <row r="110">
      <c r="A110" s="7">
        <f>IF(B110="","",ROW()-1)</f>
        <v/>
      </c>
      <c r="B110" s="31" t="n"/>
      <c r="C110" s="14" t="n"/>
      <c r="D110" s="14" t="n"/>
      <c r="E110" s="14" t="n"/>
      <c r="F110" s="14" t="n"/>
      <c r="G110" s="14" t="n"/>
      <c r="H110" s="14" t="n"/>
      <c r="I110" s="14" t="n"/>
      <c r="J110" s="15" t="n"/>
      <c r="K110" s="14" t="n"/>
      <c r="L110" s="11">
        <f>IF(K110="","",IF(K110="Nuovo",1,IF(K110="Tentativo contatto",1,IF(K110="Contattato",2,IF(K110="Qualificato",4,IF(K110="Visita fissata",5,IF(K110="Visita effettuata",6,IF(K110="Trattativa",7,IF(K110="Offerta",8,IF(K110="Prenotazione",9,IF(K110="Venduto",10,""))))))))))))</f>
        <v/>
      </c>
      <c r="M110" s="16" t="n"/>
      <c r="N110" s="11">
        <f>IF(L110&gt;=4,1,0)</f>
        <v/>
      </c>
      <c r="O110" s="11">
        <f>IF(L110&gt;=6,1,0)</f>
        <v/>
      </c>
      <c r="P110" s="11">
        <f>IF(L110&gt;=7,1,0)</f>
        <v/>
      </c>
      <c r="Q110" s="11">
        <f>IF(L110&gt;=8,1,0)</f>
        <v/>
      </c>
      <c r="R110" s="11">
        <f>IF(L110&gt;=9,1,0)</f>
        <v/>
      </c>
      <c r="S110" s="11">
        <f>IF(OR(L110=10,M110="Vinta"),1,0)</f>
        <v/>
      </c>
      <c r="T110" s="11">
        <f>IF(M110="Persa",1,0)</f>
        <v/>
      </c>
      <c r="U110" s="31" t="n"/>
      <c r="V110" s="14" t="n"/>
      <c r="W110" s="31" t="n"/>
      <c r="X110" s="14" t="n"/>
      <c r="Y110" s="15" t="n"/>
      <c r="Z110" s="15" t="n"/>
      <c r="AA110" s="15" t="n"/>
      <c r="AB110" s="31" t="n"/>
      <c r="AC110" s="7">
        <f>IF(B110="","",IF(AB110="",TODAY()-B110,AB110-B110))</f>
        <v/>
      </c>
      <c r="AD110" s="14" t="n"/>
      <c r="AE110" s="14" t="n"/>
      <c r="AF110" s="14" t="n"/>
      <c r="AG110" s="37">
        <f>IF(B110="","",MAX(B110,IF(U110="",0,U110),IF(W110="",0,W110),IF(AB110="",0,AB110),IF(AN110="",0,AN110)))</f>
        <v/>
      </c>
      <c r="AH110" s="11">
        <f>IF(AG110="","",TODAY()-AG110)</f>
        <v/>
      </c>
      <c r="AI110" s="80">
        <f>IF(B110="","",MIN(100,IF(J110&gt;=300000,20,IF(J110&gt;=200000,10,5))+IF(OR(C110="Referral",C110="Passaparola"),20,IF(OR(C110="Sito web",C110="LinkedIn",C110="Email marketing"),15,10))+IF(L110&gt;=8,25,IF(L110&gt;=6,18,IF(L110&gt;=4,12,5)))+IF(AND(V110&lt;&gt;"",V110&lt;&gt;"Non risponde",V110&lt;&gt;"Non interessato"),10,0)+IF(X110="Eseguita",10,0)+IF(Z110&gt;0,15,0)))</f>
        <v/>
      </c>
      <c r="AJ110" s="80">
        <f>IF(AI110="","",IF(AI110&gt;=80,"Hot",IF(AI110&gt;=60,"Alta",IF(AI110&gt;=40,"Media","Bassa"))))</f>
        <v/>
      </c>
      <c r="AK110" s="11">
        <f>IF(B110="","",IF(U110="",TODAY()-B110,U110-B110))</f>
        <v/>
      </c>
      <c r="AL110" s="80">
        <f>IF(B110="","",IF(M110="Vinta","Chiusa - vinta",IF(M110="Persa","Chiusa - persa",IF(AND(U110="",TODAY()-B110&gt;1),"Contattare subito",IF(AND(M110="In corso",AH110&gt;7),"Lead in stallo",IF(AND(AN110&lt;&gt;"",AN110&lt;TODAY(),M110="In corso"),"Follow-up scaduto",IF(AND(K110="Offerta",Y110="",W110&lt;&gt;"",TODAY()-W110&gt;3),"Verificare offerta","OK"))))))</f>
        <v/>
      </c>
      <c r="AM110" s="38" t="n"/>
      <c r="AN110" s="39" t="n"/>
      <c r="AO110" s="11">
        <f>IF(AND(AN110&lt;&gt;"",AN110&lt;TODAY(),M110="In corso"),1,0)</f>
        <v/>
      </c>
      <c r="AP110" s="81">
        <f>IF(B110="","",IF(OR(M110="Vinta",M110="Persa"),0,IF(AL110="Contattare subito",50,0)+IF(AL110="Follow-up scaduto",40,0)+IF(AL110="Lead in stallo",35,0)+IF(AJ110="Hot",30,IF(AJ110="Alta",20,IF(AJ110="Media",10,0)))+IF(AO110=1,10,0)+L110/10+ROW()/100000))</f>
        <v/>
      </c>
    </row>
    <row r="111">
      <c r="A111" s="7">
        <f>IF(B111="","",ROW()-1)</f>
        <v/>
      </c>
      <c r="B111" s="31" t="n"/>
      <c r="C111" s="14" t="n"/>
      <c r="D111" s="14" t="n"/>
      <c r="E111" s="14" t="n"/>
      <c r="F111" s="14" t="n"/>
      <c r="G111" s="14" t="n"/>
      <c r="H111" s="14" t="n"/>
      <c r="I111" s="14" t="n"/>
      <c r="J111" s="15" t="n"/>
      <c r="K111" s="14" t="n"/>
      <c r="L111" s="11">
        <f>IF(K111="","",IF(K111="Nuovo",1,IF(K111="Tentativo contatto",1,IF(K111="Contattato",2,IF(K111="Qualificato",4,IF(K111="Visita fissata",5,IF(K111="Visita effettuata",6,IF(K111="Trattativa",7,IF(K111="Offerta",8,IF(K111="Prenotazione",9,IF(K111="Venduto",10,""))))))))))))</f>
        <v/>
      </c>
      <c r="M111" s="16" t="n"/>
      <c r="N111" s="11">
        <f>IF(L111&gt;=4,1,0)</f>
        <v/>
      </c>
      <c r="O111" s="11">
        <f>IF(L111&gt;=6,1,0)</f>
        <v/>
      </c>
      <c r="P111" s="11">
        <f>IF(L111&gt;=7,1,0)</f>
        <v/>
      </c>
      <c r="Q111" s="11">
        <f>IF(L111&gt;=8,1,0)</f>
        <v/>
      </c>
      <c r="R111" s="11">
        <f>IF(L111&gt;=9,1,0)</f>
        <v/>
      </c>
      <c r="S111" s="11">
        <f>IF(OR(L111=10,M111="Vinta"),1,0)</f>
        <v/>
      </c>
      <c r="T111" s="11">
        <f>IF(M111="Persa",1,0)</f>
        <v/>
      </c>
      <c r="U111" s="31" t="n"/>
      <c r="V111" s="14" t="n"/>
      <c r="W111" s="31" t="n"/>
      <c r="X111" s="14" t="n"/>
      <c r="Y111" s="15" t="n"/>
      <c r="Z111" s="15" t="n"/>
      <c r="AA111" s="15" t="n"/>
      <c r="AB111" s="31" t="n"/>
      <c r="AC111" s="7">
        <f>IF(B111="","",IF(AB111="",TODAY()-B111,AB111-B111))</f>
        <v/>
      </c>
      <c r="AD111" s="14" t="n"/>
      <c r="AE111" s="14" t="n"/>
      <c r="AF111" s="14" t="n"/>
      <c r="AG111" s="37">
        <f>IF(B111="","",MAX(B111,IF(U111="",0,U111),IF(W111="",0,W111),IF(AB111="",0,AB111),IF(AN111="",0,AN111)))</f>
        <v/>
      </c>
      <c r="AH111" s="11">
        <f>IF(AG111="","",TODAY()-AG111)</f>
        <v/>
      </c>
      <c r="AI111" s="82">
        <f>IF(B111="","",MIN(100,IF(J111&gt;=300000,20,IF(J111&gt;=200000,10,5))+IF(OR(C111="Referral",C111="Passaparola"),20,IF(OR(C111="Sito web",C111="LinkedIn",C111="Email marketing"),15,10))+IF(L111&gt;=8,25,IF(L111&gt;=6,18,IF(L111&gt;=4,12,5)))+IF(AND(V111&lt;&gt;"",V111&lt;&gt;"Non risponde",V111&lt;&gt;"Non interessato"),10,0)+IF(X111="Eseguita",10,0)+IF(Z111&gt;0,15,0)))</f>
        <v/>
      </c>
      <c r="AJ111" s="82">
        <f>IF(AI111="","",IF(AI111&gt;=80,"Hot",IF(AI111&gt;=60,"Alta",IF(AI111&gt;=40,"Media","Bassa"))))</f>
        <v/>
      </c>
      <c r="AK111" s="11">
        <f>IF(B111="","",IF(U111="",TODAY()-B111,U111-B111))</f>
        <v/>
      </c>
      <c r="AL111" s="82">
        <f>IF(B111="","",IF(M111="Vinta","Chiusa - vinta",IF(M111="Persa","Chiusa - persa",IF(AND(U111="",TODAY()-B111&gt;1),"Contattare subito",IF(AND(M111="In corso",AH111&gt;7),"Lead in stallo",IF(AND(AN111&lt;&gt;"",AN111&lt;TODAY(),M111="In corso"),"Follow-up scaduto",IF(AND(K111="Offerta",Y111="",W111&lt;&gt;"",TODAY()-W111&gt;3),"Verificare offerta","OK"))))))</f>
        <v/>
      </c>
      <c r="AM111" s="38" t="n"/>
      <c r="AN111" s="39" t="n"/>
      <c r="AO111" s="11">
        <f>IF(AND(AN111&lt;&gt;"",AN111&lt;TODAY(),M111="In corso"),1,0)</f>
        <v/>
      </c>
      <c r="AP111" s="83">
        <f>IF(B111="","",IF(OR(M111="Vinta",M111="Persa"),0,IF(AL111="Contattare subito",50,0)+IF(AL111="Follow-up scaduto",40,0)+IF(AL111="Lead in stallo",35,0)+IF(AJ111="Hot",30,IF(AJ111="Alta",20,IF(AJ111="Media",10,0)))+IF(AO111=1,10,0)+L111/10+ROW()/100000))</f>
        <v/>
      </c>
    </row>
    <row r="112">
      <c r="A112" s="7">
        <f>IF(B112="","",ROW()-1)</f>
        <v/>
      </c>
      <c r="B112" s="31" t="n"/>
      <c r="C112" s="14" t="n"/>
      <c r="D112" s="14" t="n"/>
      <c r="E112" s="14" t="n"/>
      <c r="F112" s="14" t="n"/>
      <c r="G112" s="14" t="n"/>
      <c r="H112" s="14" t="n"/>
      <c r="I112" s="14" t="n"/>
      <c r="J112" s="15" t="n"/>
      <c r="K112" s="14" t="n"/>
      <c r="L112" s="11">
        <f>IF(K112="","",IF(K112="Nuovo",1,IF(K112="Tentativo contatto",1,IF(K112="Contattato",2,IF(K112="Qualificato",4,IF(K112="Visita fissata",5,IF(K112="Visita effettuata",6,IF(K112="Trattativa",7,IF(K112="Offerta",8,IF(K112="Prenotazione",9,IF(K112="Venduto",10,""))))))))))))</f>
        <v/>
      </c>
      <c r="M112" s="16" t="n"/>
      <c r="N112" s="11">
        <f>IF(L112&gt;=4,1,0)</f>
        <v/>
      </c>
      <c r="O112" s="11">
        <f>IF(L112&gt;=6,1,0)</f>
        <v/>
      </c>
      <c r="P112" s="11">
        <f>IF(L112&gt;=7,1,0)</f>
        <v/>
      </c>
      <c r="Q112" s="11">
        <f>IF(L112&gt;=8,1,0)</f>
        <v/>
      </c>
      <c r="R112" s="11">
        <f>IF(L112&gt;=9,1,0)</f>
        <v/>
      </c>
      <c r="S112" s="11">
        <f>IF(OR(L112=10,M112="Vinta"),1,0)</f>
        <v/>
      </c>
      <c r="T112" s="11">
        <f>IF(M112="Persa",1,0)</f>
        <v/>
      </c>
      <c r="U112" s="31" t="n"/>
      <c r="V112" s="14" t="n"/>
      <c r="W112" s="31" t="n"/>
      <c r="X112" s="14" t="n"/>
      <c r="Y112" s="15" t="n"/>
      <c r="Z112" s="15" t="n"/>
      <c r="AA112" s="15" t="n"/>
      <c r="AB112" s="31" t="n"/>
      <c r="AC112" s="7">
        <f>IF(B112="","",IF(AB112="",TODAY()-B112,AB112-B112))</f>
        <v/>
      </c>
      <c r="AD112" s="14" t="n"/>
      <c r="AE112" s="14" t="n"/>
      <c r="AF112" s="14" t="n"/>
      <c r="AG112" s="37">
        <f>IF(B112="","",MAX(B112,IF(U112="",0,U112),IF(W112="",0,W112),IF(AB112="",0,AB112),IF(AN112="",0,AN112)))</f>
        <v/>
      </c>
      <c r="AH112" s="11">
        <f>IF(AG112="","",TODAY()-AG112)</f>
        <v/>
      </c>
      <c r="AI112" s="80">
        <f>IF(B112="","",MIN(100,IF(J112&gt;=300000,20,IF(J112&gt;=200000,10,5))+IF(OR(C112="Referral",C112="Passaparola"),20,IF(OR(C112="Sito web",C112="LinkedIn",C112="Email marketing"),15,10))+IF(L112&gt;=8,25,IF(L112&gt;=6,18,IF(L112&gt;=4,12,5)))+IF(AND(V112&lt;&gt;"",V112&lt;&gt;"Non risponde",V112&lt;&gt;"Non interessato"),10,0)+IF(X112="Eseguita",10,0)+IF(Z112&gt;0,15,0)))</f>
        <v/>
      </c>
      <c r="AJ112" s="80">
        <f>IF(AI112="","",IF(AI112&gt;=80,"Hot",IF(AI112&gt;=60,"Alta",IF(AI112&gt;=40,"Media","Bassa"))))</f>
        <v/>
      </c>
      <c r="AK112" s="11">
        <f>IF(B112="","",IF(U112="",TODAY()-B112,U112-B112))</f>
        <v/>
      </c>
      <c r="AL112" s="80">
        <f>IF(B112="","",IF(M112="Vinta","Chiusa - vinta",IF(M112="Persa","Chiusa - persa",IF(AND(U112="",TODAY()-B112&gt;1),"Contattare subito",IF(AND(M112="In corso",AH112&gt;7),"Lead in stallo",IF(AND(AN112&lt;&gt;"",AN112&lt;TODAY(),M112="In corso"),"Follow-up scaduto",IF(AND(K112="Offerta",Y112="",W112&lt;&gt;"",TODAY()-W112&gt;3),"Verificare offerta","OK"))))))</f>
        <v/>
      </c>
      <c r="AM112" s="38" t="n"/>
      <c r="AN112" s="39" t="n"/>
      <c r="AO112" s="11">
        <f>IF(AND(AN112&lt;&gt;"",AN112&lt;TODAY(),M112="In corso"),1,0)</f>
        <v/>
      </c>
      <c r="AP112" s="81">
        <f>IF(B112="","",IF(OR(M112="Vinta",M112="Persa"),0,IF(AL112="Contattare subito",50,0)+IF(AL112="Follow-up scaduto",40,0)+IF(AL112="Lead in stallo",35,0)+IF(AJ112="Hot",30,IF(AJ112="Alta",20,IF(AJ112="Media",10,0)))+IF(AO112=1,10,0)+L112/10+ROW()/100000))</f>
        <v/>
      </c>
    </row>
    <row r="113">
      <c r="A113" s="7">
        <f>IF(B113="","",ROW()-1)</f>
        <v/>
      </c>
      <c r="B113" s="31" t="n"/>
      <c r="C113" s="14" t="n"/>
      <c r="D113" s="14" t="n"/>
      <c r="E113" s="14" t="n"/>
      <c r="F113" s="14" t="n"/>
      <c r="G113" s="14" t="n"/>
      <c r="H113" s="14" t="n"/>
      <c r="I113" s="14" t="n"/>
      <c r="J113" s="15" t="n"/>
      <c r="K113" s="14" t="n"/>
      <c r="L113" s="11">
        <f>IF(K113="","",IF(K113="Nuovo",1,IF(K113="Tentativo contatto",1,IF(K113="Contattato",2,IF(K113="Qualificato",4,IF(K113="Visita fissata",5,IF(K113="Visita effettuata",6,IF(K113="Trattativa",7,IF(K113="Offerta",8,IF(K113="Prenotazione",9,IF(K113="Venduto",10,""))))))))))))</f>
        <v/>
      </c>
      <c r="M113" s="16" t="n"/>
      <c r="N113" s="11">
        <f>IF(L113&gt;=4,1,0)</f>
        <v/>
      </c>
      <c r="O113" s="11">
        <f>IF(L113&gt;=6,1,0)</f>
        <v/>
      </c>
      <c r="P113" s="11">
        <f>IF(L113&gt;=7,1,0)</f>
        <v/>
      </c>
      <c r="Q113" s="11">
        <f>IF(L113&gt;=8,1,0)</f>
        <v/>
      </c>
      <c r="R113" s="11">
        <f>IF(L113&gt;=9,1,0)</f>
        <v/>
      </c>
      <c r="S113" s="11">
        <f>IF(OR(L113=10,M113="Vinta"),1,0)</f>
        <v/>
      </c>
      <c r="T113" s="11">
        <f>IF(M113="Persa",1,0)</f>
        <v/>
      </c>
      <c r="U113" s="31" t="n"/>
      <c r="V113" s="14" t="n"/>
      <c r="W113" s="31" t="n"/>
      <c r="X113" s="14" t="n"/>
      <c r="Y113" s="15" t="n"/>
      <c r="Z113" s="15" t="n"/>
      <c r="AA113" s="15" t="n"/>
      <c r="AB113" s="31" t="n"/>
      <c r="AC113" s="7">
        <f>IF(B113="","",IF(AB113="",TODAY()-B113,AB113-B113))</f>
        <v/>
      </c>
      <c r="AD113" s="14" t="n"/>
      <c r="AE113" s="14" t="n"/>
      <c r="AF113" s="14" t="n"/>
      <c r="AG113" s="37">
        <f>IF(B113="","",MAX(B113,IF(U113="",0,U113),IF(W113="",0,W113),IF(AB113="",0,AB113),IF(AN113="",0,AN113)))</f>
        <v/>
      </c>
      <c r="AH113" s="11">
        <f>IF(AG113="","",TODAY()-AG113)</f>
        <v/>
      </c>
      <c r="AI113" s="82">
        <f>IF(B113="","",MIN(100,IF(J113&gt;=300000,20,IF(J113&gt;=200000,10,5))+IF(OR(C113="Referral",C113="Passaparola"),20,IF(OR(C113="Sito web",C113="LinkedIn",C113="Email marketing"),15,10))+IF(L113&gt;=8,25,IF(L113&gt;=6,18,IF(L113&gt;=4,12,5)))+IF(AND(V113&lt;&gt;"",V113&lt;&gt;"Non risponde",V113&lt;&gt;"Non interessato"),10,0)+IF(X113="Eseguita",10,0)+IF(Z113&gt;0,15,0)))</f>
        <v/>
      </c>
      <c r="AJ113" s="82">
        <f>IF(AI113="","",IF(AI113&gt;=80,"Hot",IF(AI113&gt;=60,"Alta",IF(AI113&gt;=40,"Media","Bassa"))))</f>
        <v/>
      </c>
      <c r="AK113" s="11">
        <f>IF(B113="","",IF(U113="",TODAY()-B113,U113-B113))</f>
        <v/>
      </c>
      <c r="AL113" s="82">
        <f>IF(B113="","",IF(M113="Vinta","Chiusa - vinta",IF(M113="Persa","Chiusa - persa",IF(AND(U113="",TODAY()-B113&gt;1),"Contattare subito",IF(AND(M113="In corso",AH113&gt;7),"Lead in stallo",IF(AND(AN113&lt;&gt;"",AN113&lt;TODAY(),M113="In corso"),"Follow-up scaduto",IF(AND(K113="Offerta",Y113="",W113&lt;&gt;"",TODAY()-W113&gt;3),"Verificare offerta","OK"))))))</f>
        <v/>
      </c>
      <c r="AM113" s="38" t="n"/>
      <c r="AN113" s="39" t="n"/>
      <c r="AO113" s="11">
        <f>IF(AND(AN113&lt;&gt;"",AN113&lt;TODAY(),M113="In corso"),1,0)</f>
        <v/>
      </c>
      <c r="AP113" s="83">
        <f>IF(B113="","",IF(OR(M113="Vinta",M113="Persa"),0,IF(AL113="Contattare subito",50,0)+IF(AL113="Follow-up scaduto",40,0)+IF(AL113="Lead in stallo",35,0)+IF(AJ113="Hot",30,IF(AJ113="Alta",20,IF(AJ113="Media",10,0)))+IF(AO113=1,10,0)+L113/10+ROW()/100000))</f>
        <v/>
      </c>
    </row>
    <row r="114">
      <c r="A114" s="7">
        <f>IF(B114="","",ROW()-1)</f>
        <v/>
      </c>
      <c r="B114" s="31" t="n"/>
      <c r="C114" s="14" t="n"/>
      <c r="D114" s="14" t="n"/>
      <c r="E114" s="14" t="n"/>
      <c r="F114" s="14" t="n"/>
      <c r="G114" s="14" t="n"/>
      <c r="H114" s="14" t="n"/>
      <c r="I114" s="14" t="n"/>
      <c r="J114" s="15" t="n"/>
      <c r="K114" s="14" t="n"/>
      <c r="L114" s="11">
        <f>IF(K114="","",IF(K114="Nuovo",1,IF(K114="Tentativo contatto",1,IF(K114="Contattato",2,IF(K114="Qualificato",4,IF(K114="Visita fissata",5,IF(K114="Visita effettuata",6,IF(K114="Trattativa",7,IF(K114="Offerta",8,IF(K114="Prenotazione",9,IF(K114="Venduto",10,""))))))))))))</f>
        <v/>
      </c>
      <c r="M114" s="16" t="n"/>
      <c r="N114" s="11">
        <f>IF(L114&gt;=4,1,0)</f>
        <v/>
      </c>
      <c r="O114" s="11">
        <f>IF(L114&gt;=6,1,0)</f>
        <v/>
      </c>
      <c r="P114" s="11">
        <f>IF(L114&gt;=7,1,0)</f>
        <v/>
      </c>
      <c r="Q114" s="11">
        <f>IF(L114&gt;=8,1,0)</f>
        <v/>
      </c>
      <c r="R114" s="11">
        <f>IF(L114&gt;=9,1,0)</f>
        <v/>
      </c>
      <c r="S114" s="11">
        <f>IF(OR(L114=10,M114="Vinta"),1,0)</f>
        <v/>
      </c>
      <c r="T114" s="11">
        <f>IF(M114="Persa",1,0)</f>
        <v/>
      </c>
      <c r="U114" s="31" t="n"/>
      <c r="V114" s="14" t="n"/>
      <c r="W114" s="31" t="n"/>
      <c r="X114" s="14" t="n"/>
      <c r="Y114" s="15" t="n"/>
      <c r="Z114" s="15" t="n"/>
      <c r="AA114" s="15" t="n"/>
      <c r="AB114" s="31" t="n"/>
      <c r="AC114" s="7">
        <f>IF(B114="","",IF(AB114="",TODAY()-B114,AB114-B114))</f>
        <v/>
      </c>
      <c r="AD114" s="14" t="n"/>
      <c r="AE114" s="14" t="n"/>
      <c r="AF114" s="14" t="n"/>
      <c r="AG114" s="37">
        <f>IF(B114="","",MAX(B114,IF(U114="",0,U114),IF(W114="",0,W114),IF(AB114="",0,AB114),IF(AN114="",0,AN114)))</f>
        <v/>
      </c>
      <c r="AH114" s="11">
        <f>IF(AG114="","",TODAY()-AG114)</f>
        <v/>
      </c>
      <c r="AI114" s="80">
        <f>IF(B114="","",MIN(100,IF(J114&gt;=300000,20,IF(J114&gt;=200000,10,5))+IF(OR(C114="Referral",C114="Passaparola"),20,IF(OR(C114="Sito web",C114="LinkedIn",C114="Email marketing"),15,10))+IF(L114&gt;=8,25,IF(L114&gt;=6,18,IF(L114&gt;=4,12,5)))+IF(AND(V114&lt;&gt;"",V114&lt;&gt;"Non risponde",V114&lt;&gt;"Non interessato"),10,0)+IF(X114="Eseguita",10,0)+IF(Z114&gt;0,15,0)))</f>
        <v/>
      </c>
      <c r="AJ114" s="80">
        <f>IF(AI114="","",IF(AI114&gt;=80,"Hot",IF(AI114&gt;=60,"Alta",IF(AI114&gt;=40,"Media","Bassa"))))</f>
        <v/>
      </c>
      <c r="AK114" s="11">
        <f>IF(B114="","",IF(U114="",TODAY()-B114,U114-B114))</f>
        <v/>
      </c>
      <c r="AL114" s="80">
        <f>IF(B114="","",IF(M114="Vinta","Chiusa - vinta",IF(M114="Persa","Chiusa - persa",IF(AND(U114="",TODAY()-B114&gt;1),"Contattare subito",IF(AND(M114="In corso",AH114&gt;7),"Lead in stallo",IF(AND(AN114&lt;&gt;"",AN114&lt;TODAY(),M114="In corso"),"Follow-up scaduto",IF(AND(K114="Offerta",Y114="",W114&lt;&gt;"",TODAY()-W114&gt;3),"Verificare offerta","OK"))))))</f>
        <v/>
      </c>
      <c r="AM114" s="38" t="n"/>
      <c r="AN114" s="39" t="n"/>
      <c r="AO114" s="11">
        <f>IF(AND(AN114&lt;&gt;"",AN114&lt;TODAY(),M114="In corso"),1,0)</f>
        <v/>
      </c>
      <c r="AP114" s="81">
        <f>IF(B114="","",IF(OR(M114="Vinta",M114="Persa"),0,IF(AL114="Contattare subito",50,0)+IF(AL114="Follow-up scaduto",40,0)+IF(AL114="Lead in stallo",35,0)+IF(AJ114="Hot",30,IF(AJ114="Alta",20,IF(AJ114="Media",10,0)))+IF(AO114=1,10,0)+L114/10+ROW()/100000))</f>
        <v/>
      </c>
    </row>
    <row r="115">
      <c r="A115" s="7">
        <f>IF(B115="","",ROW()-1)</f>
        <v/>
      </c>
      <c r="B115" s="31" t="n"/>
      <c r="C115" s="14" t="n"/>
      <c r="D115" s="14" t="n"/>
      <c r="E115" s="14" t="n"/>
      <c r="F115" s="14" t="n"/>
      <c r="G115" s="14" t="n"/>
      <c r="H115" s="14" t="n"/>
      <c r="I115" s="14" t="n"/>
      <c r="J115" s="15" t="n"/>
      <c r="K115" s="14" t="n"/>
      <c r="L115" s="11">
        <f>IF(K115="","",IF(K115="Nuovo",1,IF(K115="Tentativo contatto",1,IF(K115="Contattato",2,IF(K115="Qualificato",4,IF(K115="Visita fissata",5,IF(K115="Visita effettuata",6,IF(K115="Trattativa",7,IF(K115="Offerta",8,IF(K115="Prenotazione",9,IF(K115="Venduto",10,""))))))))))))</f>
        <v/>
      </c>
      <c r="M115" s="16" t="n"/>
      <c r="N115" s="11">
        <f>IF(L115&gt;=4,1,0)</f>
        <v/>
      </c>
      <c r="O115" s="11">
        <f>IF(L115&gt;=6,1,0)</f>
        <v/>
      </c>
      <c r="P115" s="11">
        <f>IF(L115&gt;=7,1,0)</f>
        <v/>
      </c>
      <c r="Q115" s="11">
        <f>IF(L115&gt;=8,1,0)</f>
        <v/>
      </c>
      <c r="R115" s="11">
        <f>IF(L115&gt;=9,1,0)</f>
        <v/>
      </c>
      <c r="S115" s="11">
        <f>IF(OR(L115=10,M115="Vinta"),1,0)</f>
        <v/>
      </c>
      <c r="T115" s="11">
        <f>IF(M115="Persa",1,0)</f>
        <v/>
      </c>
      <c r="U115" s="31" t="n"/>
      <c r="V115" s="14" t="n"/>
      <c r="W115" s="31" t="n"/>
      <c r="X115" s="14" t="n"/>
      <c r="Y115" s="15" t="n"/>
      <c r="Z115" s="15" t="n"/>
      <c r="AA115" s="15" t="n"/>
      <c r="AB115" s="31" t="n"/>
      <c r="AC115" s="7">
        <f>IF(B115="","",IF(AB115="",TODAY()-B115,AB115-B115))</f>
        <v/>
      </c>
      <c r="AD115" s="14" t="n"/>
      <c r="AE115" s="14" t="n"/>
      <c r="AF115" s="14" t="n"/>
      <c r="AG115" s="37">
        <f>IF(B115="","",MAX(B115,IF(U115="",0,U115),IF(W115="",0,W115),IF(AB115="",0,AB115),IF(AN115="",0,AN115)))</f>
        <v/>
      </c>
      <c r="AH115" s="11">
        <f>IF(AG115="","",TODAY()-AG115)</f>
        <v/>
      </c>
      <c r="AI115" s="82">
        <f>IF(B115="","",MIN(100,IF(J115&gt;=300000,20,IF(J115&gt;=200000,10,5))+IF(OR(C115="Referral",C115="Passaparola"),20,IF(OR(C115="Sito web",C115="LinkedIn",C115="Email marketing"),15,10))+IF(L115&gt;=8,25,IF(L115&gt;=6,18,IF(L115&gt;=4,12,5)))+IF(AND(V115&lt;&gt;"",V115&lt;&gt;"Non risponde",V115&lt;&gt;"Non interessato"),10,0)+IF(X115="Eseguita",10,0)+IF(Z115&gt;0,15,0)))</f>
        <v/>
      </c>
      <c r="AJ115" s="82">
        <f>IF(AI115="","",IF(AI115&gt;=80,"Hot",IF(AI115&gt;=60,"Alta",IF(AI115&gt;=40,"Media","Bassa"))))</f>
        <v/>
      </c>
      <c r="AK115" s="11">
        <f>IF(B115="","",IF(U115="",TODAY()-B115,U115-B115))</f>
        <v/>
      </c>
      <c r="AL115" s="82">
        <f>IF(B115="","",IF(M115="Vinta","Chiusa - vinta",IF(M115="Persa","Chiusa - persa",IF(AND(U115="",TODAY()-B115&gt;1),"Contattare subito",IF(AND(M115="In corso",AH115&gt;7),"Lead in stallo",IF(AND(AN115&lt;&gt;"",AN115&lt;TODAY(),M115="In corso"),"Follow-up scaduto",IF(AND(K115="Offerta",Y115="",W115&lt;&gt;"",TODAY()-W115&gt;3),"Verificare offerta","OK"))))))</f>
        <v/>
      </c>
      <c r="AM115" s="38" t="n"/>
      <c r="AN115" s="39" t="n"/>
      <c r="AO115" s="11">
        <f>IF(AND(AN115&lt;&gt;"",AN115&lt;TODAY(),M115="In corso"),1,0)</f>
        <v/>
      </c>
      <c r="AP115" s="83">
        <f>IF(B115="","",IF(OR(M115="Vinta",M115="Persa"),0,IF(AL115="Contattare subito",50,0)+IF(AL115="Follow-up scaduto",40,0)+IF(AL115="Lead in stallo",35,0)+IF(AJ115="Hot",30,IF(AJ115="Alta",20,IF(AJ115="Media",10,0)))+IF(AO115=1,10,0)+L115/10+ROW()/100000))</f>
        <v/>
      </c>
    </row>
    <row r="116">
      <c r="A116" s="7">
        <f>IF(B116="","",ROW()-1)</f>
        <v/>
      </c>
      <c r="B116" s="31" t="n"/>
      <c r="C116" s="14" t="n"/>
      <c r="D116" s="14" t="n"/>
      <c r="E116" s="14" t="n"/>
      <c r="F116" s="14" t="n"/>
      <c r="G116" s="14" t="n"/>
      <c r="H116" s="14" t="n"/>
      <c r="I116" s="14" t="n"/>
      <c r="J116" s="15" t="n"/>
      <c r="K116" s="14" t="n"/>
      <c r="L116" s="11">
        <f>IF(K116="","",IF(K116="Nuovo",1,IF(K116="Tentativo contatto",1,IF(K116="Contattato",2,IF(K116="Qualificato",4,IF(K116="Visita fissata",5,IF(K116="Visita effettuata",6,IF(K116="Trattativa",7,IF(K116="Offerta",8,IF(K116="Prenotazione",9,IF(K116="Venduto",10,""))))))))))))</f>
        <v/>
      </c>
      <c r="M116" s="16" t="n"/>
      <c r="N116" s="11">
        <f>IF(L116&gt;=4,1,0)</f>
        <v/>
      </c>
      <c r="O116" s="11">
        <f>IF(L116&gt;=6,1,0)</f>
        <v/>
      </c>
      <c r="P116" s="11">
        <f>IF(L116&gt;=7,1,0)</f>
        <v/>
      </c>
      <c r="Q116" s="11">
        <f>IF(L116&gt;=8,1,0)</f>
        <v/>
      </c>
      <c r="R116" s="11">
        <f>IF(L116&gt;=9,1,0)</f>
        <v/>
      </c>
      <c r="S116" s="11">
        <f>IF(OR(L116=10,M116="Vinta"),1,0)</f>
        <v/>
      </c>
      <c r="T116" s="11">
        <f>IF(M116="Persa",1,0)</f>
        <v/>
      </c>
      <c r="U116" s="31" t="n"/>
      <c r="V116" s="14" t="n"/>
      <c r="W116" s="31" t="n"/>
      <c r="X116" s="14" t="n"/>
      <c r="Y116" s="15" t="n"/>
      <c r="Z116" s="15" t="n"/>
      <c r="AA116" s="15" t="n"/>
      <c r="AB116" s="31" t="n"/>
      <c r="AC116" s="7">
        <f>IF(B116="","",IF(AB116="",TODAY()-B116,AB116-B116))</f>
        <v/>
      </c>
      <c r="AD116" s="14" t="n"/>
      <c r="AE116" s="14" t="n"/>
      <c r="AF116" s="14" t="n"/>
      <c r="AG116" s="37">
        <f>IF(B116="","",MAX(B116,IF(U116="",0,U116),IF(W116="",0,W116),IF(AB116="",0,AB116),IF(AN116="",0,AN116)))</f>
        <v/>
      </c>
      <c r="AH116" s="11">
        <f>IF(AG116="","",TODAY()-AG116)</f>
        <v/>
      </c>
      <c r="AI116" s="80">
        <f>IF(B116="","",MIN(100,IF(J116&gt;=300000,20,IF(J116&gt;=200000,10,5))+IF(OR(C116="Referral",C116="Passaparola"),20,IF(OR(C116="Sito web",C116="LinkedIn",C116="Email marketing"),15,10))+IF(L116&gt;=8,25,IF(L116&gt;=6,18,IF(L116&gt;=4,12,5)))+IF(AND(V116&lt;&gt;"",V116&lt;&gt;"Non risponde",V116&lt;&gt;"Non interessato"),10,0)+IF(X116="Eseguita",10,0)+IF(Z116&gt;0,15,0)))</f>
        <v/>
      </c>
      <c r="AJ116" s="80">
        <f>IF(AI116="","",IF(AI116&gt;=80,"Hot",IF(AI116&gt;=60,"Alta",IF(AI116&gt;=40,"Media","Bassa"))))</f>
        <v/>
      </c>
      <c r="AK116" s="11">
        <f>IF(B116="","",IF(U116="",TODAY()-B116,U116-B116))</f>
        <v/>
      </c>
      <c r="AL116" s="80">
        <f>IF(B116="","",IF(M116="Vinta","Chiusa - vinta",IF(M116="Persa","Chiusa - persa",IF(AND(U116="",TODAY()-B116&gt;1),"Contattare subito",IF(AND(M116="In corso",AH116&gt;7),"Lead in stallo",IF(AND(AN116&lt;&gt;"",AN116&lt;TODAY(),M116="In corso"),"Follow-up scaduto",IF(AND(K116="Offerta",Y116="",W116&lt;&gt;"",TODAY()-W116&gt;3),"Verificare offerta","OK"))))))</f>
        <v/>
      </c>
      <c r="AM116" s="38" t="n"/>
      <c r="AN116" s="39" t="n"/>
      <c r="AO116" s="11">
        <f>IF(AND(AN116&lt;&gt;"",AN116&lt;TODAY(),M116="In corso"),1,0)</f>
        <v/>
      </c>
      <c r="AP116" s="81">
        <f>IF(B116="","",IF(OR(M116="Vinta",M116="Persa"),0,IF(AL116="Contattare subito",50,0)+IF(AL116="Follow-up scaduto",40,0)+IF(AL116="Lead in stallo",35,0)+IF(AJ116="Hot",30,IF(AJ116="Alta",20,IF(AJ116="Media",10,0)))+IF(AO116=1,10,0)+L116/10+ROW()/100000))</f>
        <v/>
      </c>
    </row>
    <row r="117">
      <c r="A117" s="7">
        <f>IF(B117="","",ROW()-1)</f>
        <v/>
      </c>
      <c r="B117" s="31" t="n"/>
      <c r="C117" s="14" t="n"/>
      <c r="D117" s="14" t="n"/>
      <c r="E117" s="14" t="n"/>
      <c r="F117" s="14" t="n"/>
      <c r="G117" s="14" t="n"/>
      <c r="H117" s="14" t="n"/>
      <c r="I117" s="14" t="n"/>
      <c r="J117" s="15" t="n"/>
      <c r="K117" s="14" t="n"/>
      <c r="L117" s="11">
        <f>IF(K117="","",IF(K117="Nuovo",1,IF(K117="Tentativo contatto",1,IF(K117="Contattato",2,IF(K117="Qualificato",4,IF(K117="Visita fissata",5,IF(K117="Visita effettuata",6,IF(K117="Trattativa",7,IF(K117="Offerta",8,IF(K117="Prenotazione",9,IF(K117="Venduto",10,""))))))))))))</f>
        <v/>
      </c>
      <c r="M117" s="16" t="n"/>
      <c r="N117" s="11">
        <f>IF(L117&gt;=4,1,0)</f>
        <v/>
      </c>
      <c r="O117" s="11">
        <f>IF(L117&gt;=6,1,0)</f>
        <v/>
      </c>
      <c r="P117" s="11">
        <f>IF(L117&gt;=7,1,0)</f>
        <v/>
      </c>
      <c r="Q117" s="11">
        <f>IF(L117&gt;=8,1,0)</f>
        <v/>
      </c>
      <c r="R117" s="11">
        <f>IF(L117&gt;=9,1,0)</f>
        <v/>
      </c>
      <c r="S117" s="11">
        <f>IF(OR(L117=10,M117="Vinta"),1,0)</f>
        <v/>
      </c>
      <c r="T117" s="11">
        <f>IF(M117="Persa",1,0)</f>
        <v/>
      </c>
      <c r="U117" s="31" t="n"/>
      <c r="V117" s="14" t="n"/>
      <c r="W117" s="31" t="n"/>
      <c r="X117" s="14" t="n"/>
      <c r="Y117" s="15" t="n"/>
      <c r="Z117" s="15" t="n"/>
      <c r="AA117" s="15" t="n"/>
      <c r="AB117" s="31" t="n"/>
      <c r="AC117" s="7">
        <f>IF(B117="","",IF(AB117="",TODAY()-B117,AB117-B117))</f>
        <v/>
      </c>
      <c r="AD117" s="14" t="n"/>
      <c r="AE117" s="14" t="n"/>
      <c r="AF117" s="14" t="n"/>
      <c r="AG117" s="37">
        <f>IF(B117="","",MAX(B117,IF(U117="",0,U117),IF(W117="",0,W117),IF(AB117="",0,AB117),IF(AN117="",0,AN117)))</f>
        <v/>
      </c>
      <c r="AH117" s="11">
        <f>IF(AG117="","",TODAY()-AG117)</f>
        <v/>
      </c>
      <c r="AI117" s="82">
        <f>IF(B117="","",MIN(100,IF(J117&gt;=300000,20,IF(J117&gt;=200000,10,5))+IF(OR(C117="Referral",C117="Passaparola"),20,IF(OR(C117="Sito web",C117="LinkedIn",C117="Email marketing"),15,10))+IF(L117&gt;=8,25,IF(L117&gt;=6,18,IF(L117&gt;=4,12,5)))+IF(AND(V117&lt;&gt;"",V117&lt;&gt;"Non risponde",V117&lt;&gt;"Non interessato"),10,0)+IF(X117="Eseguita",10,0)+IF(Z117&gt;0,15,0)))</f>
        <v/>
      </c>
      <c r="AJ117" s="82">
        <f>IF(AI117="","",IF(AI117&gt;=80,"Hot",IF(AI117&gt;=60,"Alta",IF(AI117&gt;=40,"Media","Bassa"))))</f>
        <v/>
      </c>
      <c r="AK117" s="11">
        <f>IF(B117="","",IF(U117="",TODAY()-B117,U117-B117))</f>
        <v/>
      </c>
      <c r="AL117" s="82">
        <f>IF(B117="","",IF(M117="Vinta","Chiusa - vinta",IF(M117="Persa","Chiusa - persa",IF(AND(U117="",TODAY()-B117&gt;1),"Contattare subito",IF(AND(M117="In corso",AH117&gt;7),"Lead in stallo",IF(AND(AN117&lt;&gt;"",AN117&lt;TODAY(),M117="In corso"),"Follow-up scaduto",IF(AND(K117="Offerta",Y117="",W117&lt;&gt;"",TODAY()-W117&gt;3),"Verificare offerta","OK"))))))</f>
        <v/>
      </c>
      <c r="AM117" s="38" t="n"/>
      <c r="AN117" s="39" t="n"/>
      <c r="AO117" s="11">
        <f>IF(AND(AN117&lt;&gt;"",AN117&lt;TODAY(),M117="In corso"),1,0)</f>
        <v/>
      </c>
      <c r="AP117" s="83">
        <f>IF(B117="","",IF(OR(M117="Vinta",M117="Persa"),0,IF(AL117="Contattare subito",50,0)+IF(AL117="Follow-up scaduto",40,0)+IF(AL117="Lead in stallo",35,0)+IF(AJ117="Hot",30,IF(AJ117="Alta",20,IF(AJ117="Media",10,0)))+IF(AO117=1,10,0)+L117/10+ROW()/100000))</f>
        <v/>
      </c>
    </row>
    <row r="118">
      <c r="A118" s="7">
        <f>IF(B118="","",ROW()-1)</f>
        <v/>
      </c>
      <c r="B118" s="31" t="n"/>
      <c r="C118" s="14" t="n"/>
      <c r="D118" s="14" t="n"/>
      <c r="E118" s="14" t="n"/>
      <c r="F118" s="14" t="n"/>
      <c r="G118" s="14" t="n"/>
      <c r="H118" s="14" t="n"/>
      <c r="I118" s="14" t="n"/>
      <c r="J118" s="15" t="n"/>
      <c r="K118" s="14" t="n"/>
      <c r="L118" s="11">
        <f>IF(K118="","",IF(K118="Nuovo",1,IF(K118="Tentativo contatto",1,IF(K118="Contattato",2,IF(K118="Qualificato",4,IF(K118="Visita fissata",5,IF(K118="Visita effettuata",6,IF(K118="Trattativa",7,IF(K118="Offerta",8,IF(K118="Prenotazione",9,IF(K118="Venduto",10,""))))))))))))</f>
        <v/>
      </c>
      <c r="M118" s="16" t="n"/>
      <c r="N118" s="11">
        <f>IF(L118&gt;=4,1,0)</f>
        <v/>
      </c>
      <c r="O118" s="11">
        <f>IF(L118&gt;=6,1,0)</f>
        <v/>
      </c>
      <c r="P118" s="11">
        <f>IF(L118&gt;=7,1,0)</f>
        <v/>
      </c>
      <c r="Q118" s="11">
        <f>IF(L118&gt;=8,1,0)</f>
        <v/>
      </c>
      <c r="R118" s="11">
        <f>IF(L118&gt;=9,1,0)</f>
        <v/>
      </c>
      <c r="S118" s="11">
        <f>IF(OR(L118=10,M118="Vinta"),1,0)</f>
        <v/>
      </c>
      <c r="T118" s="11">
        <f>IF(M118="Persa",1,0)</f>
        <v/>
      </c>
      <c r="U118" s="31" t="n"/>
      <c r="V118" s="14" t="n"/>
      <c r="W118" s="31" t="n"/>
      <c r="X118" s="14" t="n"/>
      <c r="Y118" s="15" t="n"/>
      <c r="Z118" s="15" t="n"/>
      <c r="AA118" s="15" t="n"/>
      <c r="AB118" s="31" t="n"/>
      <c r="AC118" s="7">
        <f>IF(B118="","",IF(AB118="",TODAY()-B118,AB118-B118))</f>
        <v/>
      </c>
      <c r="AD118" s="14" t="n"/>
      <c r="AE118" s="14" t="n"/>
      <c r="AF118" s="14" t="n"/>
      <c r="AG118" s="37">
        <f>IF(B118="","",MAX(B118,IF(U118="",0,U118),IF(W118="",0,W118),IF(AB118="",0,AB118),IF(AN118="",0,AN118)))</f>
        <v/>
      </c>
      <c r="AH118" s="11">
        <f>IF(AG118="","",TODAY()-AG118)</f>
        <v/>
      </c>
      <c r="AI118" s="80">
        <f>IF(B118="","",MIN(100,IF(J118&gt;=300000,20,IF(J118&gt;=200000,10,5))+IF(OR(C118="Referral",C118="Passaparola"),20,IF(OR(C118="Sito web",C118="LinkedIn",C118="Email marketing"),15,10))+IF(L118&gt;=8,25,IF(L118&gt;=6,18,IF(L118&gt;=4,12,5)))+IF(AND(V118&lt;&gt;"",V118&lt;&gt;"Non risponde",V118&lt;&gt;"Non interessato"),10,0)+IF(X118="Eseguita",10,0)+IF(Z118&gt;0,15,0)))</f>
        <v/>
      </c>
      <c r="AJ118" s="80">
        <f>IF(AI118="","",IF(AI118&gt;=80,"Hot",IF(AI118&gt;=60,"Alta",IF(AI118&gt;=40,"Media","Bassa"))))</f>
        <v/>
      </c>
      <c r="AK118" s="11">
        <f>IF(B118="","",IF(U118="",TODAY()-B118,U118-B118))</f>
        <v/>
      </c>
      <c r="AL118" s="80">
        <f>IF(B118="","",IF(M118="Vinta","Chiusa - vinta",IF(M118="Persa","Chiusa - persa",IF(AND(U118="",TODAY()-B118&gt;1),"Contattare subito",IF(AND(M118="In corso",AH118&gt;7),"Lead in stallo",IF(AND(AN118&lt;&gt;"",AN118&lt;TODAY(),M118="In corso"),"Follow-up scaduto",IF(AND(K118="Offerta",Y118="",W118&lt;&gt;"",TODAY()-W118&gt;3),"Verificare offerta","OK"))))))</f>
        <v/>
      </c>
      <c r="AM118" s="38" t="n"/>
      <c r="AN118" s="39" t="n"/>
      <c r="AO118" s="11">
        <f>IF(AND(AN118&lt;&gt;"",AN118&lt;TODAY(),M118="In corso"),1,0)</f>
        <v/>
      </c>
      <c r="AP118" s="81">
        <f>IF(B118="","",IF(OR(M118="Vinta",M118="Persa"),0,IF(AL118="Contattare subito",50,0)+IF(AL118="Follow-up scaduto",40,0)+IF(AL118="Lead in stallo",35,0)+IF(AJ118="Hot",30,IF(AJ118="Alta",20,IF(AJ118="Media",10,0)))+IF(AO118=1,10,0)+L118/10+ROW()/100000))</f>
        <v/>
      </c>
    </row>
    <row r="119">
      <c r="A119" s="7">
        <f>IF(B119="","",ROW()-1)</f>
        <v/>
      </c>
      <c r="B119" s="31" t="n"/>
      <c r="C119" s="14" t="n"/>
      <c r="D119" s="14" t="n"/>
      <c r="E119" s="14" t="n"/>
      <c r="F119" s="14" t="n"/>
      <c r="G119" s="14" t="n"/>
      <c r="H119" s="14" t="n"/>
      <c r="I119" s="14" t="n"/>
      <c r="J119" s="15" t="n"/>
      <c r="K119" s="14" t="n"/>
      <c r="L119" s="11">
        <f>IF(K119="","",IF(K119="Nuovo",1,IF(K119="Tentativo contatto",1,IF(K119="Contattato",2,IF(K119="Qualificato",4,IF(K119="Visita fissata",5,IF(K119="Visita effettuata",6,IF(K119="Trattativa",7,IF(K119="Offerta",8,IF(K119="Prenotazione",9,IF(K119="Venduto",10,""))))))))))))</f>
        <v/>
      </c>
      <c r="M119" s="16" t="n"/>
      <c r="N119" s="11">
        <f>IF(L119&gt;=4,1,0)</f>
        <v/>
      </c>
      <c r="O119" s="11">
        <f>IF(L119&gt;=6,1,0)</f>
        <v/>
      </c>
      <c r="P119" s="11">
        <f>IF(L119&gt;=7,1,0)</f>
        <v/>
      </c>
      <c r="Q119" s="11">
        <f>IF(L119&gt;=8,1,0)</f>
        <v/>
      </c>
      <c r="R119" s="11">
        <f>IF(L119&gt;=9,1,0)</f>
        <v/>
      </c>
      <c r="S119" s="11">
        <f>IF(OR(L119=10,M119="Vinta"),1,0)</f>
        <v/>
      </c>
      <c r="T119" s="11">
        <f>IF(M119="Persa",1,0)</f>
        <v/>
      </c>
      <c r="U119" s="31" t="n"/>
      <c r="V119" s="14" t="n"/>
      <c r="W119" s="31" t="n"/>
      <c r="X119" s="14" t="n"/>
      <c r="Y119" s="15" t="n"/>
      <c r="Z119" s="15" t="n"/>
      <c r="AA119" s="15" t="n"/>
      <c r="AB119" s="31" t="n"/>
      <c r="AC119" s="7">
        <f>IF(B119="","",IF(AB119="",TODAY()-B119,AB119-B119))</f>
        <v/>
      </c>
      <c r="AD119" s="14" t="n"/>
      <c r="AE119" s="14" t="n"/>
      <c r="AF119" s="14" t="n"/>
      <c r="AG119" s="37">
        <f>IF(B119="","",MAX(B119,IF(U119="",0,U119),IF(W119="",0,W119),IF(AB119="",0,AB119),IF(AN119="",0,AN119)))</f>
        <v/>
      </c>
      <c r="AH119" s="11">
        <f>IF(AG119="","",TODAY()-AG119)</f>
        <v/>
      </c>
      <c r="AI119" s="82">
        <f>IF(B119="","",MIN(100,IF(J119&gt;=300000,20,IF(J119&gt;=200000,10,5))+IF(OR(C119="Referral",C119="Passaparola"),20,IF(OR(C119="Sito web",C119="LinkedIn",C119="Email marketing"),15,10))+IF(L119&gt;=8,25,IF(L119&gt;=6,18,IF(L119&gt;=4,12,5)))+IF(AND(V119&lt;&gt;"",V119&lt;&gt;"Non risponde",V119&lt;&gt;"Non interessato"),10,0)+IF(X119="Eseguita",10,0)+IF(Z119&gt;0,15,0)))</f>
        <v/>
      </c>
      <c r="AJ119" s="82">
        <f>IF(AI119="","",IF(AI119&gt;=80,"Hot",IF(AI119&gt;=60,"Alta",IF(AI119&gt;=40,"Media","Bassa"))))</f>
        <v/>
      </c>
      <c r="AK119" s="11">
        <f>IF(B119="","",IF(U119="",TODAY()-B119,U119-B119))</f>
        <v/>
      </c>
      <c r="AL119" s="82">
        <f>IF(B119="","",IF(M119="Vinta","Chiusa - vinta",IF(M119="Persa","Chiusa - persa",IF(AND(U119="",TODAY()-B119&gt;1),"Contattare subito",IF(AND(M119="In corso",AH119&gt;7),"Lead in stallo",IF(AND(AN119&lt;&gt;"",AN119&lt;TODAY(),M119="In corso"),"Follow-up scaduto",IF(AND(K119="Offerta",Y119="",W119&lt;&gt;"",TODAY()-W119&gt;3),"Verificare offerta","OK"))))))</f>
        <v/>
      </c>
      <c r="AM119" s="38" t="n"/>
      <c r="AN119" s="39" t="n"/>
      <c r="AO119" s="11">
        <f>IF(AND(AN119&lt;&gt;"",AN119&lt;TODAY(),M119="In corso"),1,0)</f>
        <v/>
      </c>
      <c r="AP119" s="83">
        <f>IF(B119="","",IF(OR(M119="Vinta",M119="Persa"),0,IF(AL119="Contattare subito",50,0)+IF(AL119="Follow-up scaduto",40,0)+IF(AL119="Lead in stallo",35,0)+IF(AJ119="Hot",30,IF(AJ119="Alta",20,IF(AJ119="Media",10,0)))+IF(AO119=1,10,0)+L119/10+ROW()/100000))</f>
        <v/>
      </c>
    </row>
    <row r="120">
      <c r="A120" s="7">
        <f>IF(B120="","",ROW()-1)</f>
        <v/>
      </c>
      <c r="B120" s="31" t="n"/>
      <c r="C120" s="14" t="n"/>
      <c r="D120" s="14" t="n"/>
      <c r="E120" s="14" t="n"/>
      <c r="F120" s="14" t="n"/>
      <c r="G120" s="14" t="n"/>
      <c r="H120" s="14" t="n"/>
      <c r="I120" s="14" t="n"/>
      <c r="J120" s="15" t="n"/>
      <c r="K120" s="14" t="n"/>
      <c r="L120" s="11">
        <f>IF(K120="","",IF(K120="Nuovo",1,IF(K120="Tentativo contatto",1,IF(K120="Contattato",2,IF(K120="Qualificato",4,IF(K120="Visita fissata",5,IF(K120="Visita effettuata",6,IF(K120="Trattativa",7,IF(K120="Offerta",8,IF(K120="Prenotazione",9,IF(K120="Venduto",10,""))))))))))))</f>
        <v/>
      </c>
      <c r="M120" s="16" t="n"/>
      <c r="N120" s="11">
        <f>IF(L120&gt;=4,1,0)</f>
        <v/>
      </c>
      <c r="O120" s="11">
        <f>IF(L120&gt;=6,1,0)</f>
        <v/>
      </c>
      <c r="P120" s="11">
        <f>IF(L120&gt;=7,1,0)</f>
        <v/>
      </c>
      <c r="Q120" s="11">
        <f>IF(L120&gt;=8,1,0)</f>
        <v/>
      </c>
      <c r="R120" s="11">
        <f>IF(L120&gt;=9,1,0)</f>
        <v/>
      </c>
      <c r="S120" s="11">
        <f>IF(OR(L120=10,M120="Vinta"),1,0)</f>
        <v/>
      </c>
      <c r="T120" s="11">
        <f>IF(M120="Persa",1,0)</f>
        <v/>
      </c>
      <c r="U120" s="31" t="n"/>
      <c r="V120" s="14" t="n"/>
      <c r="W120" s="31" t="n"/>
      <c r="X120" s="14" t="n"/>
      <c r="Y120" s="15" t="n"/>
      <c r="Z120" s="15" t="n"/>
      <c r="AA120" s="15" t="n"/>
      <c r="AB120" s="31" t="n"/>
      <c r="AC120" s="7">
        <f>IF(B120="","",IF(AB120="",TODAY()-B120,AB120-B120))</f>
        <v/>
      </c>
      <c r="AD120" s="14" t="n"/>
      <c r="AE120" s="14" t="n"/>
      <c r="AF120" s="14" t="n"/>
      <c r="AG120" s="37">
        <f>IF(B120="","",MAX(B120,IF(U120="",0,U120),IF(W120="",0,W120),IF(AB120="",0,AB120),IF(AN120="",0,AN120)))</f>
        <v/>
      </c>
      <c r="AH120" s="11">
        <f>IF(AG120="","",TODAY()-AG120)</f>
        <v/>
      </c>
      <c r="AI120" s="80">
        <f>IF(B120="","",MIN(100,IF(J120&gt;=300000,20,IF(J120&gt;=200000,10,5))+IF(OR(C120="Referral",C120="Passaparola"),20,IF(OR(C120="Sito web",C120="LinkedIn",C120="Email marketing"),15,10))+IF(L120&gt;=8,25,IF(L120&gt;=6,18,IF(L120&gt;=4,12,5)))+IF(AND(V120&lt;&gt;"",V120&lt;&gt;"Non risponde",V120&lt;&gt;"Non interessato"),10,0)+IF(X120="Eseguita",10,0)+IF(Z120&gt;0,15,0)))</f>
        <v/>
      </c>
      <c r="AJ120" s="80">
        <f>IF(AI120="","",IF(AI120&gt;=80,"Hot",IF(AI120&gt;=60,"Alta",IF(AI120&gt;=40,"Media","Bassa"))))</f>
        <v/>
      </c>
      <c r="AK120" s="11">
        <f>IF(B120="","",IF(U120="",TODAY()-B120,U120-B120))</f>
        <v/>
      </c>
      <c r="AL120" s="80">
        <f>IF(B120="","",IF(M120="Vinta","Chiusa - vinta",IF(M120="Persa","Chiusa - persa",IF(AND(U120="",TODAY()-B120&gt;1),"Contattare subito",IF(AND(M120="In corso",AH120&gt;7),"Lead in stallo",IF(AND(AN120&lt;&gt;"",AN120&lt;TODAY(),M120="In corso"),"Follow-up scaduto",IF(AND(K120="Offerta",Y120="",W120&lt;&gt;"",TODAY()-W120&gt;3),"Verificare offerta","OK"))))))</f>
        <v/>
      </c>
      <c r="AM120" s="38" t="n"/>
      <c r="AN120" s="39" t="n"/>
      <c r="AO120" s="11">
        <f>IF(AND(AN120&lt;&gt;"",AN120&lt;TODAY(),M120="In corso"),1,0)</f>
        <v/>
      </c>
      <c r="AP120" s="81">
        <f>IF(B120="","",IF(OR(M120="Vinta",M120="Persa"),0,IF(AL120="Contattare subito",50,0)+IF(AL120="Follow-up scaduto",40,0)+IF(AL120="Lead in stallo",35,0)+IF(AJ120="Hot",30,IF(AJ120="Alta",20,IF(AJ120="Media",10,0)))+IF(AO120=1,10,0)+L120/10+ROW()/100000))</f>
        <v/>
      </c>
    </row>
    <row r="121">
      <c r="A121" s="7">
        <f>IF(B121="","",ROW()-1)</f>
        <v/>
      </c>
      <c r="B121" s="31" t="n"/>
      <c r="C121" s="14" t="n"/>
      <c r="D121" s="14" t="n"/>
      <c r="E121" s="14" t="n"/>
      <c r="F121" s="14" t="n"/>
      <c r="G121" s="14" t="n"/>
      <c r="H121" s="14" t="n"/>
      <c r="I121" s="14" t="n"/>
      <c r="J121" s="15" t="n"/>
      <c r="K121" s="14" t="n"/>
      <c r="L121" s="11">
        <f>IF(K121="","",IF(K121="Nuovo",1,IF(K121="Tentativo contatto",1,IF(K121="Contattato",2,IF(K121="Qualificato",4,IF(K121="Visita fissata",5,IF(K121="Visita effettuata",6,IF(K121="Trattativa",7,IF(K121="Offerta",8,IF(K121="Prenotazione",9,IF(K121="Venduto",10,""))))))))))))</f>
        <v/>
      </c>
      <c r="M121" s="16" t="n"/>
      <c r="N121" s="11">
        <f>IF(L121&gt;=4,1,0)</f>
        <v/>
      </c>
      <c r="O121" s="11">
        <f>IF(L121&gt;=6,1,0)</f>
        <v/>
      </c>
      <c r="P121" s="11">
        <f>IF(L121&gt;=7,1,0)</f>
        <v/>
      </c>
      <c r="Q121" s="11">
        <f>IF(L121&gt;=8,1,0)</f>
        <v/>
      </c>
      <c r="R121" s="11">
        <f>IF(L121&gt;=9,1,0)</f>
        <v/>
      </c>
      <c r="S121" s="11">
        <f>IF(OR(L121=10,M121="Vinta"),1,0)</f>
        <v/>
      </c>
      <c r="T121" s="11">
        <f>IF(M121="Persa",1,0)</f>
        <v/>
      </c>
      <c r="U121" s="31" t="n"/>
      <c r="V121" s="14" t="n"/>
      <c r="W121" s="31" t="n"/>
      <c r="X121" s="14" t="n"/>
      <c r="Y121" s="15" t="n"/>
      <c r="Z121" s="15" t="n"/>
      <c r="AA121" s="15" t="n"/>
      <c r="AB121" s="31" t="n"/>
      <c r="AC121" s="7">
        <f>IF(B121="","",IF(AB121="",TODAY()-B121,AB121-B121))</f>
        <v/>
      </c>
      <c r="AD121" s="14" t="n"/>
      <c r="AE121" s="14" t="n"/>
      <c r="AF121" s="14" t="n"/>
      <c r="AG121" s="37">
        <f>IF(B121="","",MAX(B121,IF(U121="",0,U121),IF(W121="",0,W121),IF(AB121="",0,AB121),IF(AN121="",0,AN121)))</f>
        <v/>
      </c>
      <c r="AH121" s="11">
        <f>IF(AG121="","",TODAY()-AG121)</f>
        <v/>
      </c>
      <c r="AI121" s="82">
        <f>IF(B121="","",MIN(100,IF(J121&gt;=300000,20,IF(J121&gt;=200000,10,5))+IF(OR(C121="Referral",C121="Passaparola"),20,IF(OR(C121="Sito web",C121="LinkedIn",C121="Email marketing"),15,10))+IF(L121&gt;=8,25,IF(L121&gt;=6,18,IF(L121&gt;=4,12,5)))+IF(AND(V121&lt;&gt;"",V121&lt;&gt;"Non risponde",V121&lt;&gt;"Non interessato"),10,0)+IF(X121="Eseguita",10,0)+IF(Z121&gt;0,15,0)))</f>
        <v/>
      </c>
      <c r="AJ121" s="82">
        <f>IF(AI121="","",IF(AI121&gt;=80,"Hot",IF(AI121&gt;=60,"Alta",IF(AI121&gt;=40,"Media","Bassa"))))</f>
        <v/>
      </c>
      <c r="AK121" s="11">
        <f>IF(B121="","",IF(U121="",TODAY()-B121,U121-B121))</f>
        <v/>
      </c>
      <c r="AL121" s="82">
        <f>IF(B121="","",IF(M121="Vinta","Chiusa - vinta",IF(M121="Persa","Chiusa - persa",IF(AND(U121="",TODAY()-B121&gt;1),"Contattare subito",IF(AND(M121="In corso",AH121&gt;7),"Lead in stallo",IF(AND(AN121&lt;&gt;"",AN121&lt;TODAY(),M121="In corso"),"Follow-up scaduto",IF(AND(K121="Offerta",Y121="",W121&lt;&gt;"",TODAY()-W121&gt;3),"Verificare offerta","OK"))))))</f>
        <v/>
      </c>
      <c r="AM121" s="38" t="n"/>
      <c r="AN121" s="39" t="n"/>
      <c r="AO121" s="11">
        <f>IF(AND(AN121&lt;&gt;"",AN121&lt;TODAY(),M121="In corso"),1,0)</f>
        <v/>
      </c>
      <c r="AP121" s="83">
        <f>IF(B121="","",IF(OR(M121="Vinta",M121="Persa"),0,IF(AL121="Contattare subito",50,0)+IF(AL121="Follow-up scaduto",40,0)+IF(AL121="Lead in stallo",35,0)+IF(AJ121="Hot",30,IF(AJ121="Alta",20,IF(AJ121="Media",10,0)))+IF(AO121=1,10,0)+L121/10+ROW()/100000))</f>
        <v/>
      </c>
    </row>
    <row r="122">
      <c r="A122" s="7">
        <f>IF(B122="","",ROW()-1)</f>
        <v/>
      </c>
      <c r="B122" s="31" t="n"/>
      <c r="C122" s="14" t="n"/>
      <c r="D122" s="14" t="n"/>
      <c r="E122" s="14" t="n"/>
      <c r="F122" s="14" t="n"/>
      <c r="G122" s="14" t="n"/>
      <c r="H122" s="14" t="n"/>
      <c r="I122" s="14" t="n"/>
      <c r="J122" s="15" t="n"/>
      <c r="K122" s="14" t="n"/>
      <c r="L122" s="11">
        <f>IF(K122="","",IF(K122="Nuovo",1,IF(K122="Tentativo contatto",1,IF(K122="Contattato",2,IF(K122="Qualificato",4,IF(K122="Visita fissata",5,IF(K122="Visita effettuata",6,IF(K122="Trattativa",7,IF(K122="Offerta",8,IF(K122="Prenotazione",9,IF(K122="Venduto",10,""))))))))))))</f>
        <v/>
      </c>
      <c r="M122" s="16" t="n"/>
      <c r="N122" s="11">
        <f>IF(L122&gt;=4,1,0)</f>
        <v/>
      </c>
      <c r="O122" s="11">
        <f>IF(L122&gt;=6,1,0)</f>
        <v/>
      </c>
      <c r="P122" s="11">
        <f>IF(L122&gt;=7,1,0)</f>
        <v/>
      </c>
      <c r="Q122" s="11">
        <f>IF(L122&gt;=8,1,0)</f>
        <v/>
      </c>
      <c r="R122" s="11">
        <f>IF(L122&gt;=9,1,0)</f>
        <v/>
      </c>
      <c r="S122" s="11">
        <f>IF(OR(L122=10,M122="Vinta"),1,0)</f>
        <v/>
      </c>
      <c r="T122" s="11">
        <f>IF(M122="Persa",1,0)</f>
        <v/>
      </c>
      <c r="U122" s="31" t="n"/>
      <c r="V122" s="14" t="n"/>
      <c r="W122" s="31" t="n"/>
      <c r="X122" s="14" t="n"/>
      <c r="Y122" s="15" t="n"/>
      <c r="Z122" s="15" t="n"/>
      <c r="AA122" s="15" t="n"/>
      <c r="AB122" s="31" t="n"/>
      <c r="AC122" s="7">
        <f>IF(B122="","",IF(AB122="",TODAY()-B122,AB122-B122))</f>
        <v/>
      </c>
      <c r="AD122" s="14" t="n"/>
      <c r="AE122" s="14" t="n"/>
      <c r="AF122" s="14" t="n"/>
      <c r="AG122" s="37">
        <f>IF(B122="","",MAX(B122,IF(U122="",0,U122),IF(W122="",0,W122),IF(AB122="",0,AB122),IF(AN122="",0,AN122)))</f>
        <v/>
      </c>
      <c r="AH122" s="11">
        <f>IF(AG122="","",TODAY()-AG122)</f>
        <v/>
      </c>
      <c r="AI122" s="80">
        <f>IF(B122="","",MIN(100,IF(J122&gt;=300000,20,IF(J122&gt;=200000,10,5))+IF(OR(C122="Referral",C122="Passaparola"),20,IF(OR(C122="Sito web",C122="LinkedIn",C122="Email marketing"),15,10))+IF(L122&gt;=8,25,IF(L122&gt;=6,18,IF(L122&gt;=4,12,5)))+IF(AND(V122&lt;&gt;"",V122&lt;&gt;"Non risponde",V122&lt;&gt;"Non interessato"),10,0)+IF(X122="Eseguita",10,0)+IF(Z122&gt;0,15,0)))</f>
        <v/>
      </c>
      <c r="AJ122" s="80">
        <f>IF(AI122="","",IF(AI122&gt;=80,"Hot",IF(AI122&gt;=60,"Alta",IF(AI122&gt;=40,"Media","Bassa"))))</f>
        <v/>
      </c>
      <c r="AK122" s="11">
        <f>IF(B122="","",IF(U122="",TODAY()-B122,U122-B122))</f>
        <v/>
      </c>
      <c r="AL122" s="80">
        <f>IF(B122="","",IF(M122="Vinta","Chiusa - vinta",IF(M122="Persa","Chiusa - persa",IF(AND(U122="",TODAY()-B122&gt;1),"Contattare subito",IF(AND(M122="In corso",AH122&gt;7),"Lead in stallo",IF(AND(AN122&lt;&gt;"",AN122&lt;TODAY(),M122="In corso"),"Follow-up scaduto",IF(AND(K122="Offerta",Y122="",W122&lt;&gt;"",TODAY()-W122&gt;3),"Verificare offerta","OK"))))))</f>
        <v/>
      </c>
      <c r="AM122" s="38" t="n"/>
      <c r="AN122" s="39" t="n"/>
      <c r="AO122" s="11">
        <f>IF(AND(AN122&lt;&gt;"",AN122&lt;TODAY(),M122="In corso"),1,0)</f>
        <v/>
      </c>
      <c r="AP122" s="81">
        <f>IF(B122="","",IF(OR(M122="Vinta",M122="Persa"),0,IF(AL122="Contattare subito",50,0)+IF(AL122="Follow-up scaduto",40,0)+IF(AL122="Lead in stallo",35,0)+IF(AJ122="Hot",30,IF(AJ122="Alta",20,IF(AJ122="Media",10,0)))+IF(AO122=1,10,0)+L122/10+ROW()/100000))</f>
        <v/>
      </c>
    </row>
    <row r="123">
      <c r="A123" s="7">
        <f>IF(B123="","",ROW()-1)</f>
        <v/>
      </c>
      <c r="B123" s="31" t="n"/>
      <c r="C123" s="14" t="n"/>
      <c r="D123" s="14" t="n"/>
      <c r="E123" s="14" t="n"/>
      <c r="F123" s="14" t="n"/>
      <c r="G123" s="14" t="n"/>
      <c r="H123" s="14" t="n"/>
      <c r="I123" s="14" t="n"/>
      <c r="J123" s="15" t="n"/>
      <c r="K123" s="14" t="n"/>
      <c r="L123" s="11">
        <f>IF(K123="","",IF(K123="Nuovo",1,IF(K123="Tentativo contatto",1,IF(K123="Contattato",2,IF(K123="Qualificato",4,IF(K123="Visita fissata",5,IF(K123="Visita effettuata",6,IF(K123="Trattativa",7,IF(K123="Offerta",8,IF(K123="Prenotazione",9,IF(K123="Venduto",10,""))))))))))))</f>
        <v/>
      </c>
      <c r="M123" s="16" t="n"/>
      <c r="N123" s="11">
        <f>IF(L123&gt;=4,1,0)</f>
        <v/>
      </c>
      <c r="O123" s="11">
        <f>IF(L123&gt;=6,1,0)</f>
        <v/>
      </c>
      <c r="P123" s="11">
        <f>IF(L123&gt;=7,1,0)</f>
        <v/>
      </c>
      <c r="Q123" s="11">
        <f>IF(L123&gt;=8,1,0)</f>
        <v/>
      </c>
      <c r="R123" s="11">
        <f>IF(L123&gt;=9,1,0)</f>
        <v/>
      </c>
      <c r="S123" s="11">
        <f>IF(OR(L123=10,M123="Vinta"),1,0)</f>
        <v/>
      </c>
      <c r="T123" s="11">
        <f>IF(M123="Persa",1,0)</f>
        <v/>
      </c>
      <c r="U123" s="31" t="n"/>
      <c r="V123" s="14" t="n"/>
      <c r="W123" s="31" t="n"/>
      <c r="X123" s="14" t="n"/>
      <c r="Y123" s="15" t="n"/>
      <c r="Z123" s="15" t="n"/>
      <c r="AA123" s="15" t="n"/>
      <c r="AB123" s="31" t="n"/>
      <c r="AC123" s="7">
        <f>IF(B123="","",IF(AB123="",TODAY()-B123,AB123-B123))</f>
        <v/>
      </c>
      <c r="AD123" s="14" t="n"/>
      <c r="AE123" s="14" t="n"/>
      <c r="AF123" s="14" t="n"/>
      <c r="AG123" s="37">
        <f>IF(B123="","",MAX(B123,IF(U123="",0,U123),IF(W123="",0,W123),IF(AB123="",0,AB123),IF(AN123="",0,AN123)))</f>
        <v/>
      </c>
      <c r="AH123" s="11">
        <f>IF(AG123="","",TODAY()-AG123)</f>
        <v/>
      </c>
      <c r="AI123" s="82">
        <f>IF(B123="","",MIN(100,IF(J123&gt;=300000,20,IF(J123&gt;=200000,10,5))+IF(OR(C123="Referral",C123="Passaparola"),20,IF(OR(C123="Sito web",C123="LinkedIn",C123="Email marketing"),15,10))+IF(L123&gt;=8,25,IF(L123&gt;=6,18,IF(L123&gt;=4,12,5)))+IF(AND(V123&lt;&gt;"",V123&lt;&gt;"Non risponde",V123&lt;&gt;"Non interessato"),10,0)+IF(X123="Eseguita",10,0)+IF(Z123&gt;0,15,0)))</f>
        <v/>
      </c>
      <c r="AJ123" s="82">
        <f>IF(AI123="","",IF(AI123&gt;=80,"Hot",IF(AI123&gt;=60,"Alta",IF(AI123&gt;=40,"Media","Bassa"))))</f>
        <v/>
      </c>
      <c r="AK123" s="11">
        <f>IF(B123="","",IF(U123="",TODAY()-B123,U123-B123))</f>
        <v/>
      </c>
      <c r="AL123" s="82">
        <f>IF(B123="","",IF(M123="Vinta","Chiusa - vinta",IF(M123="Persa","Chiusa - persa",IF(AND(U123="",TODAY()-B123&gt;1),"Contattare subito",IF(AND(M123="In corso",AH123&gt;7),"Lead in stallo",IF(AND(AN123&lt;&gt;"",AN123&lt;TODAY(),M123="In corso"),"Follow-up scaduto",IF(AND(K123="Offerta",Y123="",W123&lt;&gt;"",TODAY()-W123&gt;3),"Verificare offerta","OK"))))))</f>
        <v/>
      </c>
      <c r="AM123" s="38" t="n"/>
      <c r="AN123" s="39" t="n"/>
      <c r="AO123" s="11">
        <f>IF(AND(AN123&lt;&gt;"",AN123&lt;TODAY(),M123="In corso"),1,0)</f>
        <v/>
      </c>
      <c r="AP123" s="83">
        <f>IF(B123="","",IF(OR(M123="Vinta",M123="Persa"),0,IF(AL123="Contattare subito",50,0)+IF(AL123="Follow-up scaduto",40,0)+IF(AL123="Lead in stallo",35,0)+IF(AJ123="Hot",30,IF(AJ123="Alta",20,IF(AJ123="Media",10,0)))+IF(AO123=1,10,0)+L123/10+ROW()/100000))</f>
        <v/>
      </c>
    </row>
    <row r="124">
      <c r="A124" s="7">
        <f>IF(B124="","",ROW()-1)</f>
        <v/>
      </c>
      <c r="B124" s="31" t="n"/>
      <c r="C124" s="14" t="n"/>
      <c r="D124" s="14" t="n"/>
      <c r="E124" s="14" t="n"/>
      <c r="F124" s="14" t="n"/>
      <c r="G124" s="14" t="n"/>
      <c r="H124" s="14" t="n"/>
      <c r="I124" s="14" t="n"/>
      <c r="J124" s="15" t="n"/>
      <c r="K124" s="14" t="n"/>
      <c r="L124" s="11">
        <f>IF(K124="","",IF(K124="Nuovo",1,IF(K124="Tentativo contatto",1,IF(K124="Contattato",2,IF(K124="Qualificato",4,IF(K124="Visita fissata",5,IF(K124="Visita effettuata",6,IF(K124="Trattativa",7,IF(K124="Offerta",8,IF(K124="Prenotazione",9,IF(K124="Venduto",10,""))))))))))))</f>
        <v/>
      </c>
      <c r="M124" s="16" t="n"/>
      <c r="N124" s="11">
        <f>IF(L124&gt;=4,1,0)</f>
        <v/>
      </c>
      <c r="O124" s="11">
        <f>IF(L124&gt;=6,1,0)</f>
        <v/>
      </c>
      <c r="P124" s="11">
        <f>IF(L124&gt;=7,1,0)</f>
        <v/>
      </c>
      <c r="Q124" s="11">
        <f>IF(L124&gt;=8,1,0)</f>
        <v/>
      </c>
      <c r="R124" s="11">
        <f>IF(L124&gt;=9,1,0)</f>
        <v/>
      </c>
      <c r="S124" s="11">
        <f>IF(OR(L124=10,M124="Vinta"),1,0)</f>
        <v/>
      </c>
      <c r="T124" s="11">
        <f>IF(M124="Persa",1,0)</f>
        <v/>
      </c>
      <c r="U124" s="31" t="n"/>
      <c r="V124" s="14" t="n"/>
      <c r="W124" s="31" t="n"/>
      <c r="X124" s="14" t="n"/>
      <c r="Y124" s="15" t="n"/>
      <c r="Z124" s="15" t="n"/>
      <c r="AA124" s="15" t="n"/>
      <c r="AB124" s="31" t="n"/>
      <c r="AC124" s="7">
        <f>IF(B124="","",IF(AB124="",TODAY()-B124,AB124-B124))</f>
        <v/>
      </c>
      <c r="AD124" s="14" t="n"/>
      <c r="AE124" s="14" t="n"/>
      <c r="AF124" s="14" t="n"/>
      <c r="AG124" s="37">
        <f>IF(B124="","",MAX(B124,IF(U124="",0,U124),IF(W124="",0,W124),IF(AB124="",0,AB124),IF(AN124="",0,AN124)))</f>
        <v/>
      </c>
      <c r="AH124" s="11">
        <f>IF(AG124="","",TODAY()-AG124)</f>
        <v/>
      </c>
      <c r="AI124" s="80">
        <f>IF(B124="","",MIN(100,IF(J124&gt;=300000,20,IF(J124&gt;=200000,10,5))+IF(OR(C124="Referral",C124="Passaparola"),20,IF(OR(C124="Sito web",C124="LinkedIn",C124="Email marketing"),15,10))+IF(L124&gt;=8,25,IF(L124&gt;=6,18,IF(L124&gt;=4,12,5)))+IF(AND(V124&lt;&gt;"",V124&lt;&gt;"Non risponde",V124&lt;&gt;"Non interessato"),10,0)+IF(X124="Eseguita",10,0)+IF(Z124&gt;0,15,0)))</f>
        <v/>
      </c>
      <c r="AJ124" s="80">
        <f>IF(AI124="","",IF(AI124&gt;=80,"Hot",IF(AI124&gt;=60,"Alta",IF(AI124&gt;=40,"Media","Bassa"))))</f>
        <v/>
      </c>
      <c r="AK124" s="11">
        <f>IF(B124="","",IF(U124="",TODAY()-B124,U124-B124))</f>
        <v/>
      </c>
      <c r="AL124" s="80">
        <f>IF(B124="","",IF(M124="Vinta","Chiusa - vinta",IF(M124="Persa","Chiusa - persa",IF(AND(U124="",TODAY()-B124&gt;1),"Contattare subito",IF(AND(M124="In corso",AH124&gt;7),"Lead in stallo",IF(AND(AN124&lt;&gt;"",AN124&lt;TODAY(),M124="In corso"),"Follow-up scaduto",IF(AND(K124="Offerta",Y124="",W124&lt;&gt;"",TODAY()-W124&gt;3),"Verificare offerta","OK"))))))</f>
        <v/>
      </c>
      <c r="AM124" s="38" t="n"/>
      <c r="AN124" s="39" t="n"/>
      <c r="AO124" s="11">
        <f>IF(AND(AN124&lt;&gt;"",AN124&lt;TODAY(),M124="In corso"),1,0)</f>
        <v/>
      </c>
      <c r="AP124" s="81">
        <f>IF(B124="","",IF(OR(M124="Vinta",M124="Persa"),0,IF(AL124="Contattare subito",50,0)+IF(AL124="Follow-up scaduto",40,0)+IF(AL124="Lead in stallo",35,0)+IF(AJ124="Hot",30,IF(AJ124="Alta",20,IF(AJ124="Media",10,0)))+IF(AO124=1,10,0)+L124/10+ROW()/100000))</f>
        <v/>
      </c>
    </row>
    <row r="125">
      <c r="A125" s="7">
        <f>IF(B125="","",ROW()-1)</f>
        <v/>
      </c>
      <c r="B125" s="31" t="n"/>
      <c r="C125" s="14" t="n"/>
      <c r="D125" s="14" t="n"/>
      <c r="E125" s="14" t="n"/>
      <c r="F125" s="14" t="n"/>
      <c r="G125" s="14" t="n"/>
      <c r="H125" s="14" t="n"/>
      <c r="I125" s="14" t="n"/>
      <c r="J125" s="15" t="n"/>
      <c r="K125" s="14" t="n"/>
      <c r="L125" s="11">
        <f>IF(K125="","",IF(K125="Nuovo",1,IF(K125="Tentativo contatto",1,IF(K125="Contattato",2,IF(K125="Qualificato",4,IF(K125="Visita fissata",5,IF(K125="Visita effettuata",6,IF(K125="Trattativa",7,IF(K125="Offerta",8,IF(K125="Prenotazione",9,IF(K125="Venduto",10,""))))))))))))</f>
        <v/>
      </c>
      <c r="M125" s="16" t="n"/>
      <c r="N125" s="11">
        <f>IF(L125&gt;=4,1,0)</f>
        <v/>
      </c>
      <c r="O125" s="11">
        <f>IF(L125&gt;=6,1,0)</f>
        <v/>
      </c>
      <c r="P125" s="11">
        <f>IF(L125&gt;=7,1,0)</f>
        <v/>
      </c>
      <c r="Q125" s="11">
        <f>IF(L125&gt;=8,1,0)</f>
        <v/>
      </c>
      <c r="R125" s="11">
        <f>IF(L125&gt;=9,1,0)</f>
        <v/>
      </c>
      <c r="S125" s="11">
        <f>IF(OR(L125=10,M125="Vinta"),1,0)</f>
        <v/>
      </c>
      <c r="T125" s="11">
        <f>IF(M125="Persa",1,0)</f>
        <v/>
      </c>
      <c r="U125" s="31" t="n"/>
      <c r="V125" s="14" t="n"/>
      <c r="W125" s="31" t="n"/>
      <c r="X125" s="14" t="n"/>
      <c r="Y125" s="15" t="n"/>
      <c r="Z125" s="15" t="n"/>
      <c r="AA125" s="15" t="n"/>
      <c r="AB125" s="31" t="n"/>
      <c r="AC125" s="7">
        <f>IF(B125="","",IF(AB125="",TODAY()-B125,AB125-B125))</f>
        <v/>
      </c>
      <c r="AD125" s="14" t="n"/>
      <c r="AE125" s="14" t="n"/>
      <c r="AF125" s="14" t="n"/>
      <c r="AG125" s="37">
        <f>IF(B125="","",MAX(B125,IF(U125="",0,U125),IF(W125="",0,W125),IF(AB125="",0,AB125),IF(AN125="",0,AN125)))</f>
        <v/>
      </c>
      <c r="AH125" s="11">
        <f>IF(AG125="","",TODAY()-AG125)</f>
        <v/>
      </c>
      <c r="AI125" s="82">
        <f>IF(B125="","",MIN(100,IF(J125&gt;=300000,20,IF(J125&gt;=200000,10,5))+IF(OR(C125="Referral",C125="Passaparola"),20,IF(OR(C125="Sito web",C125="LinkedIn",C125="Email marketing"),15,10))+IF(L125&gt;=8,25,IF(L125&gt;=6,18,IF(L125&gt;=4,12,5)))+IF(AND(V125&lt;&gt;"",V125&lt;&gt;"Non risponde",V125&lt;&gt;"Non interessato"),10,0)+IF(X125="Eseguita",10,0)+IF(Z125&gt;0,15,0)))</f>
        <v/>
      </c>
      <c r="AJ125" s="82">
        <f>IF(AI125="","",IF(AI125&gt;=80,"Hot",IF(AI125&gt;=60,"Alta",IF(AI125&gt;=40,"Media","Bassa"))))</f>
        <v/>
      </c>
      <c r="AK125" s="11">
        <f>IF(B125="","",IF(U125="",TODAY()-B125,U125-B125))</f>
        <v/>
      </c>
      <c r="AL125" s="82">
        <f>IF(B125="","",IF(M125="Vinta","Chiusa - vinta",IF(M125="Persa","Chiusa - persa",IF(AND(U125="",TODAY()-B125&gt;1),"Contattare subito",IF(AND(M125="In corso",AH125&gt;7),"Lead in stallo",IF(AND(AN125&lt;&gt;"",AN125&lt;TODAY(),M125="In corso"),"Follow-up scaduto",IF(AND(K125="Offerta",Y125="",W125&lt;&gt;"",TODAY()-W125&gt;3),"Verificare offerta","OK"))))))</f>
        <v/>
      </c>
      <c r="AM125" s="38" t="n"/>
      <c r="AN125" s="39" t="n"/>
      <c r="AO125" s="11">
        <f>IF(AND(AN125&lt;&gt;"",AN125&lt;TODAY(),M125="In corso"),1,0)</f>
        <v/>
      </c>
      <c r="AP125" s="83">
        <f>IF(B125="","",IF(OR(M125="Vinta",M125="Persa"),0,IF(AL125="Contattare subito",50,0)+IF(AL125="Follow-up scaduto",40,0)+IF(AL125="Lead in stallo",35,0)+IF(AJ125="Hot",30,IF(AJ125="Alta",20,IF(AJ125="Media",10,0)))+IF(AO125=1,10,0)+L125/10+ROW()/100000))</f>
        <v/>
      </c>
    </row>
    <row r="126">
      <c r="A126" s="7">
        <f>IF(B126="","",ROW()-1)</f>
        <v/>
      </c>
      <c r="B126" s="31" t="n"/>
      <c r="C126" s="14" t="n"/>
      <c r="D126" s="14" t="n"/>
      <c r="E126" s="14" t="n"/>
      <c r="F126" s="14" t="n"/>
      <c r="G126" s="14" t="n"/>
      <c r="H126" s="14" t="n"/>
      <c r="I126" s="14" t="n"/>
      <c r="J126" s="15" t="n"/>
      <c r="K126" s="14" t="n"/>
      <c r="L126" s="11">
        <f>IF(K126="","",IF(K126="Nuovo",1,IF(K126="Tentativo contatto",1,IF(K126="Contattato",2,IF(K126="Qualificato",4,IF(K126="Visita fissata",5,IF(K126="Visita effettuata",6,IF(K126="Trattativa",7,IF(K126="Offerta",8,IF(K126="Prenotazione",9,IF(K126="Venduto",10,""))))))))))))</f>
        <v/>
      </c>
      <c r="M126" s="16" t="n"/>
      <c r="N126" s="11">
        <f>IF(L126&gt;=4,1,0)</f>
        <v/>
      </c>
      <c r="O126" s="11">
        <f>IF(L126&gt;=6,1,0)</f>
        <v/>
      </c>
      <c r="P126" s="11">
        <f>IF(L126&gt;=7,1,0)</f>
        <v/>
      </c>
      <c r="Q126" s="11">
        <f>IF(L126&gt;=8,1,0)</f>
        <v/>
      </c>
      <c r="R126" s="11">
        <f>IF(L126&gt;=9,1,0)</f>
        <v/>
      </c>
      <c r="S126" s="11">
        <f>IF(OR(L126=10,M126="Vinta"),1,0)</f>
        <v/>
      </c>
      <c r="T126" s="11">
        <f>IF(M126="Persa",1,0)</f>
        <v/>
      </c>
      <c r="U126" s="31" t="n"/>
      <c r="V126" s="14" t="n"/>
      <c r="W126" s="31" t="n"/>
      <c r="X126" s="14" t="n"/>
      <c r="Y126" s="15" t="n"/>
      <c r="Z126" s="15" t="n"/>
      <c r="AA126" s="15" t="n"/>
      <c r="AB126" s="31" t="n"/>
      <c r="AC126" s="7">
        <f>IF(B126="","",IF(AB126="",TODAY()-B126,AB126-B126))</f>
        <v/>
      </c>
      <c r="AD126" s="14" t="n"/>
      <c r="AE126" s="14" t="n"/>
      <c r="AF126" s="14" t="n"/>
      <c r="AG126" s="37">
        <f>IF(B126="","",MAX(B126,IF(U126="",0,U126),IF(W126="",0,W126),IF(AB126="",0,AB126),IF(AN126="",0,AN126)))</f>
        <v/>
      </c>
      <c r="AH126" s="11">
        <f>IF(AG126="","",TODAY()-AG126)</f>
        <v/>
      </c>
      <c r="AI126" s="80">
        <f>IF(B126="","",MIN(100,IF(J126&gt;=300000,20,IF(J126&gt;=200000,10,5))+IF(OR(C126="Referral",C126="Passaparola"),20,IF(OR(C126="Sito web",C126="LinkedIn",C126="Email marketing"),15,10))+IF(L126&gt;=8,25,IF(L126&gt;=6,18,IF(L126&gt;=4,12,5)))+IF(AND(V126&lt;&gt;"",V126&lt;&gt;"Non risponde",V126&lt;&gt;"Non interessato"),10,0)+IF(X126="Eseguita",10,0)+IF(Z126&gt;0,15,0)))</f>
        <v/>
      </c>
      <c r="AJ126" s="80">
        <f>IF(AI126="","",IF(AI126&gt;=80,"Hot",IF(AI126&gt;=60,"Alta",IF(AI126&gt;=40,"Media","Bassa"))))</f>
        <v/>
      </c>
      <c r="AK126" s="11">
        <f>IF(B126="","",IF(U126="",TODAY()-B126,U126-B126))</f>
        <v/>
      </c>
      <c r="AL126" s="80">
        <f>IF(B126="","",IF(M126="Vinta","Chiusa - vinta",IF(M126="Persa","Chiusa - persa",IF(AND(U126="",TODAY()-B126&gt;1),"Contattare subito",IF(AND(M126="In corso",AH126&gt;7),"Lead in stallo",IF(AND(AN126&lt;&gt;"",AN126&lt;TODAY(),M126="In corso"),"Follow-up scaduto",IF(AND(K126="Offerta",Y126="",W126&lt;&gt;"",TODAY()-W126&gt;3),"Verificare offerta","OK"))))))</f>
        <v/>
      </c>
      <c r="AM126" s="38" t="n"/>
      <c r="AN126" s="39" t="n"/>
      <c r="AO126" s="11">
        <f>IF(AND(AN126&lt;&gt;"",AN126&lt;TODAY(),M126="In corso"),1,0)</f>
        <v/>
      </c>
      <c r="AP126" s="81">
        <f>IF(B126="","",IF(OR(M126="Vinta",M126="Persa"),0,IF(AL126="Contattare subito",50,0)+IF(AL126="Follow-up scaduto",40,0)+IF(AL126="Lead in stallo",35,0)+IF(AJ126="Hot",30,IF(AJ126="Alta",20,IF(AJ126="Media",10,0)))+IF(AO126=1,10,0)+L126/10+ROW()/100000))</f>
        <v/>
      </c>
    </row>
    <row r="127">
      <c r="A127" s="7">
        <f>IF(B127="","",ROW()-1)</f>
        <v/>
      </c>
      <c r="B127" s="31" t="n"/>
      <c r="C127" s="14" t="n"/>
      <c r="D127" s="14" t="n"/>
      <c r="E127" s="14" t="n"/>
      <c r="F127" s="14" t="n"/>
      <c r="G127" s="14" t="n"/>
      <c r="H127" s="14" t="n"/>
      <c r="I127" s="14" t="n"/>
      <c r="J127" s="15" t="n"/>
      <c r="K127" s="14" t="n"/>
      <c r="L127" s="11">
        <f>IF(K127="","",IF(K127="Nuovo",1,IF(K127="Tentativo contatto",1,IF(K127="Contattato",2,IF(K127="Qualificato",4,IF(K127="Visita fissata",5,IF(K127="Visita effettuata",6,IF(K127="Trattativa",7,IF(K127="Offerta",8,IF(K127="Prenotazione",9,IF(K127="Venduto",10,""))))))))))))</f>
        <v/>
      </c>
      <c r="M127" s="16" t="n"/>
      <c r="N127" s="11">
        <f>IF(L127&gt;=4,1,0)</f>
        <v/>
      </c>
      <c r="O127" s="11">
        <f>IF(L127&gt;=6,1,0)</f>
        <v/>
      </c>
      <c r="P127" s="11">
        <f>IF(L127&gt;=7,1,0)</f>
        <v/>
      </c>
      <c r="Q127" s="11">
        <f>IF(L127&gt;=8,1,0)</f>
        <v/>
      </c>
      <c r="R127" s="11">
        <f>IF(L127&gt;=9,1,0)</f>
        <v/>
      </c>
      <c r="S127" s="11">
        <f>IF(OR(L127=10,M127="Vinta"),1,0)</f>
        <v/>
      </c>
      <c r="T127" s="11">
        <f>IF(M127="Persa",1,0)</f>
        <v/>
      </c>
      <c r="U127" s="31" t="n"/>
      <c r="V127" s="14" t="n"/>
      <c r="W127" s="31" t="n"/>
      <c r="X127" s="14" t="n"/>
      <c r="Y127" s="15" t="n"/>
      <c r="Z127" s="15" t="n"/>
      <c r="AA127" s="15" t="n"/>
      <c r="AB127" s="31" t="n"/>
      <c r="AC127" s="7">
        <f>IF(B127="","",IF(AB127="",TODAY()-B127,AB127-B127))</f>
        <v/>
      </c>
      <c r="AD127" s="14" t="n"/>
      <c r="AE127" s="14" t="n"/>
      <c r="AF127" s="14" t="n"/>
      <c r="AG127" s="37">
        <f>IF(B127="","",MAX(B127,IF(U127="",0,U127),IF(W127="",0,W127),IF(AB127="",0,AB127),IF(AN127="",0,AN127)))</f>
        <v/>
      </c>
      <c r="AH127" s="11">
        <f>IF(AG127="","",TODAY()-AG127)</f>
        <v/>
      </c>
      <c r="AI127" s="82">
        <f>IF(B127="","",MIN(100,IF(J127&gt;=300000,20,IF(J127&gt;=200000,10,5))+IF(OR(C127="Referral",C127="Passaparola"),20,IF(OR(C127="Sito web",C127="LinkedIn",C127="Email marketing"),15,10))+IF(L127&gt;=8,25,IF(L127&gt;=6,18,IF(L127&gt;=4,12,5)))+IF(AND(V127&lt;&gt;"",V127&lt;&gt;"Non risponde",V127&lt;&gt;"Non interessato"),10,0)+IF(X127="Eseguita",10,0)+IF(Z127&gt;0,15,0)))</f>
        <v/>
      </c>
      <c r="AJ127" s="82">
        <f>IF(AI127="","",IF(AI127&gt;=80,"Hot",IF(AI127&gt;=60,"Alta",IF(AI127&gt;=40,"Media","Bassa"))))</f>
        <v/>
      </c>
      <c r="AK127" s="11">
        <f>IF(B127="","",IF(U127="",TODAY()-B127,U127-B127))</f>
        <v/>
      </c>
      <c r="AL127" s="82">
        <f>IF(B127="","",IF(M127="Vinta","Chiusa - vinta",IF(M127="Persa","Chiusa - persa",IF(AND(U127="",TODAY()-B127&gt;1),"Contattare subito",IF(AND(M127="In corso",AH127&gt;7),"Lead in stallo",IF(AND(AN127&lt;&gt;"",AN127&lt;TODAY(),M127="In corso"),"Follow-up scaduto",IF(AND(K127="Offerta",Y127="",W127&lt;&gt;"",TODAY()-W127&gt;3),"Verificare offerta","OK"))))))</f>
        <v/>
      </c>
      <c r="AM127" s="38" t="n"/>
      <c r="AN127" s="39" t="n"/>
      <c r="AO127" s="11">
        <f>IF(AND(AN127&lt;&gt;"",AN127&lt;TODAY(),M127="In corso"),1,0)</f>
        <v/>
      </c>
      <c r="AP127" s="83">
        <f>IF(B127="","",IF(OR(M127="Vinta",M127="Persa"),0,IF(AL127="Contattare subito",50,0)+IF(AL127="Follow-up scaduto",40,0)+IF(AL127="Lead in stallo",35,0)+IF(AJ127="Hot",30,IF(AJ127="Alta",20,IF(AJ127="Media",10,0)))+IF(AO127=1,10,0)+L127/10+ROW()/100000))</f>
        <v/>
      </c>
    </row>
    <row r="128">
      <c r="A128" s="7">
        <f>IF(B128="","",ROW()-1)</f>
        <v/>
      </c>
      <c r="B128" s="31" t="n"/>
      <c r="C128" s="14" t="n"/>
      <c r="D128" s="14" t="n"/>
      <c r="E128" s="14" t="n"/>
      <c r="F128" s="14" t="n"/>
      <c r="G128" s="14" t="n"/>
      <c r="H128" s="14" t="n"/>
      <c r="I128" s="14" t="n"/>
      <c r="J128" s="15" t="n"/>
      <c r="K128" s="14" t="n"/>
      <c r="L128" s="11">
        <f>IF(K128="","",IF(K128="Nuovo",1,IF(K128="Tentativo contatto",1,IF(K128="Contattato",2,IF(K128="Qualificato",4,IF(K128="Visita fissata",5,IF(K128="Visita effettuata",6,IF(K128="Trattativa",7,IF(K128="Offerta",8,IF(K128="Prenotazione",9,IF(K128="Venduto",10,""))))))))))))</f>
        <v/>
      </c>
      <c r="M128" s="16" t="n"/>
      <c r="N128" s="11">
        <f>IF(L128&gt;=4,1,0)</f>
        <v/>
      </c>
      <c r="O128" s="11">
        <f>IF(L128&gt;=6,1,0)</f>
        <v/>
      </c>
      <c r="P128" s="11">
        <f>IF(L128&gt;=7,1,0)</f>
        <v/>
      </c>
      <c r="Q128" s="11">
        <f>IF(L128&gt;=8,1,0)</f>
        <v/>
      </c>
      <c r="R128" s="11">
        <f>IF(L128&gt;=9,1,0)</f>
        <v/>
      </c>
      <c r="S128" s="11">
        <f>IF(OR(L128=10,M128="Vinta"),1,0)</f>
        <v/>
      </c>
      <c r="T128" s="11">
        <f>IF(M128="Persa",1,0)</f>
        <v/>
      </c>
      <c r="U128" s="31" t="n"/>
      <c r="V128" s="14" t="n"/>
      <c r="W128" s="31" t="n"/>
      <c r="X128" s="14" t="n"/>
      <c r="Y128" s="15" t="n"/>
      <c r="Z128" s="15" t="n"/>
      <c r="AA128" s="15" t="n"/>
      <c r="AB128" s="31" t="n"/>
      <c r="AC128" s="7">
        <f>IF(B128="","",IF(AB128="",TODAY()-B128,AB128-B128))</f>
        <v/>
      </c>
      <c r="AD128" s="14" t="n"/>
      <c r="AE128" s="14" t="n"/>
      <c r="AF128" s="14" t="n"/>
      <c r="AG128" s="37">
        <f>IF(B128="","",MAX(B128,IF(U128="",0,U128),IF(W128="",0,W128),IF(AB128="",0,AB128),IF(AN128="",0,AN128)))</f>
        <v/>
      </c>
      <c r="AH128" s="11">
        <f>IF(AG128="","",TODAY()-AG128)</f>
        <v/>
      </c>
      <c r="AI128" s="80">
        <f>IF(B128="","",MIN(100,IF(J128&gt;=300000,20,IF(J128&gt;=200000,10,5))+IF(OR(C128="Referral",C128="Passaparola"),20,IF(OR(C128="Sito web",C128="LinkedIn",C128="Email marketing"),15,10))+IF(L128&gt;=8,25,IF(L128&gt;=6,18,IF(L128&gt;=4,12,5)))+IF(AND(V128&lt;&gt;"",V128&lt;&gt;"Non risponde",V128&lt;&gt;"Non interessato"),10,0)+IF(X128="Eseguita",10,0)+IF(Z128&gt;0,15,0)))</f>
        <v/>
      </c>
      <c r="AJ128" s="80">
        <f>IF(AI128="","",IF(AI128&gt;=80,"Hot",IF(AI128&gt;=60,"Alta",IF(AI128&gt;=40,"Media","Bassa"))))</f>
        <v/>
      </c>
      <c r="AK128" s="11">
        <f>IF(B128="","",IF(U128="",TODAY()-B128,U128-B128))</f>
        <v/>
      </c>
      <c r="AL128" s="80">
        <f>IF(B128="","",IF(M128="Vinta","Chiusa - vinta",IF(M128="Persa","Chiusa - persa",IF(AND(U128="",TODAY()-B128&gt;1),"Contattare subito",IF(AND(M128="In corso",AH128&gt;7),"Lead in stallo",IF(AND(AN128&lt;&gt;"",AN128&lt;TODAY(),M128="In corso"),"Follow-up scaduto",IF(AND(K128="Offerta",Y128="",W128&lt;&gt;"",TODAY()-W128&gt;3),"Verificare offerta","OK"))))))</f>
        <v/>
      </c>
      <c r="AM128" s="38" t="n"/>
      <c r="AN128" s="39" t="n"/>
      <c r="AO128" s="11">
        <f>IF(AND(AN128&lt;&gt;"",AN128&lt;TODAY(),M128="In corso"),1,0)</f>
        <v/>
      </c>
      <c r="AP128" s="81">
        <f>IF(B128="","",IF(OR(M128="Vinta",M128="Persa"),0,IF(AL128="Contattare subito",50,0)+IF(AL128="Follow-up scaduto",40,0)+IF(AL128="Lead in stallo",35,0)+IF(AJ128="Hot",30,IF(AJ128="Alta",20,IF(AJ128="Media",10,0)))+IF(AO128=1,10,0)+L128/10+ROW()/100000))</f>
        <v/>
      </c>
    </row>
    <row r="129">
      <c r="A129" s="7">
        <f>IF(B129="","",ROW()-1)</f>
        <v/>
      </c>
      <c r="B129" s="31" t="n"/>
      <c r="C129" s="14" t="n"/>
      <c r="D129" s="14" t="n"/>
      <c r="E129" s="14" t="n"/>
      <c r="F129" s="14" t="n"/>
      <c r="G129" s="14" t="n"/>
      <c r="H129" s="14" t="n"/>
      <c r="I129" s="14" t="n"/>
      <c r="J129" s="15" t="n"/>
      <c r="K129" s="14" t="n"/>
      <c r="L129" s="11">
        <f>IF(K129="","",IF(K129="Nuovo",1,IF(K129="Tentativo contatto",1,IF(K129="Contattato",2,IF(K129="Qualificato",4,IF(K129="Visita fissata",5,IF(K129="Visita effettuata",6,IF(K129="Trattativa",7,IF(K129="Offerta",8,IF(K129="Prenotazione",9,IF(K129="Venduto",10,""))))))))))))</f>
        <v/>
      </c>
      <c r="M129" s="16" t="n"/>
      <c r="N129" s="11">
        <f>IF(L129&gt;=4,1,0)</f>
        <v/>
      </c>
      <c r="O129" s="11">
        <f>IF(L129&gt;=6,1,0)</f>
        <v/>
      </c>
      <c r="P129" s="11">
        <f>IF(L129&gt;=7,1,0)</f>
        <v/>
      </c>
      <c r="Q129" s="11">
        <f>IF(L129&gt;=8,1,0)</f>
        <v/>
      </c>
      <c r="R129" s="11">
        <f>IF(L129&gt;=9,1,0)</f>
        <v/>
      </c>
      <c r="S129" s="11">
        <f>IF(OR(L129=10,M129="Vinta"),1,0)</f>
        <v/>
      </c>
      <c r="T129" s="11">
        <f>IF(M129="Persa",1,0)</f>
        <v/>
      </c>
      <c r="U129" s="31" t="n"/>
      <c r="V129" s="14" t="n"/>
      <c r="W129" s="31" t="n"/>
      <c r="X129" s="14" t="n"/>
      <c r="Y129" s="15" t="n"/>
      <c r="Z129" s="15" t="n"/>
      <c r="AA129" s="15" t="n"/>
      <c r="AB129" s="31" t="n"/>
      <c r="AC129" s="7">
        <f>IF(B129="","",IF(AB129="",TODAY()-B129,AB129-B129))</f>
        <v/>
      </c>
      <c r="AD129" s="14" t="n"/>
      <c r="AE129" s="14" t="n"/>
      <c r="AF129" s="14" t="n"/>
      <c r="AG129" s="37">
        <f>IF(B129="","",MAX(B129,IF(U129="",0,U129),IF(W129="",0,W129),IF(AB129="",0,AB129),IF(AN129="",0,AN129)))</f>
        <v/>
      </c>
      <c r="AH129" s="11">
        <f>IF(AG129="","",TODAY()-AG129)</f>
        <v/>
      </c>
      <c r="AI129" s="82">
        <f>IF(B129="","",MIN(100,IF(J129&gt;=300000,20,IF(J129&gt;=200000,10,5))+IF(OR(C129="Referral",C129="Passaparola"),20,IF(OR(C129="Sito web",C129="LinkedIn",C129="Email marketing"),15,10))+IF(L129&gt;=8,25,IF(L129&gt;=6,18,IF(L129&gt;=4,12,5)))+IF(AND(V129&lt;&gt;"",V129&lt;&gt;"Non risponde",V129&lt;&gt;"Non interessato"),10,0)+IF(X129="Eseguita",10,0)+IF(Z129&gt;0,15,0)))</f>
        <v/>
      </c>
      <c r="AJ129" s="82">
        <f>IF(AI129="","",IF(AI129&gt;=80,"Hot",IF(AI129&gt;=60,"Alta",IF(AI129&gt;=40,"Media","Bassa"))))</f>
        <v/>
      </c>
      <c r="AK129" s="11">
        <f>IF(B129="","",IF(U129="",TODAY()-B129,U129-B129))</f>
        <v/>
      </c>
      <c r="AL129" s="82">
        <f>IF(B129="","",IF(M129="Vinta","Chiusa - vinta",IF(M129="Persa","Chiusa - persa",IF(AND(U129="",TODAY()-B129&gt;1),"Contattare subito",IF(AND(M129="In corso",AH129&gt;7),"Lead in stallo",IF(AND(AN129&lt;&gt;"",AN129&lt;TODAY(),M129="In corso"),"Follow-up scaduto",IF(AND(K129="Offerta",Y129="",W129&lt;&gt;"",TODAY()-W129&gt;3),"Verificare offerta","OK"))))))</f>
        <v/>
      </c>
      <c r="AM129" s="38" t="n"/>
      <c r="AN129" s="39" t="n"/>
      <c r="AO129" s="11">
        <f>IF(AND(AN129&lt;&gt;"",AN129&lt;TODAY(),M129="In corso"),1,0)</f>
        <v/>
      </c>
      <c r="AP129" s="83">
        <f>IF(B129="","",IF(OR(M129="Vinta",M129="Persa"),0,IF(AL129="Contattare subito",50,0)+IF(AL129="Follow-up scaduto",40,0)+IF(AL129="Lead in stallo",35,0)+IF(AJ129="Hot",30,IF(AJ129="Alta",20,IF(AJ129="Media",10,0)))+IF(AO129=1,10,0)+L129/10+ROW()/100000))</f>
        <v/>
      </c>
    </row>
    <row r="130">
      <c r="A130" s="7">
        <f>IF(B130="","",ROW()-1)</f>
        <v/>
      </c>
      <c r="B130" s="31" t="n"/>
      <c r="C130" s="14" t="n"/>
      <c r="D130" s="14" t="n"/>
      <c r="E130" s="14" t="n"/>
      <c r="F130" s="14" t="n"/>
      <c r="G130" s="14" t="n"/>
      <c r="H130" s="14" t="n"/>
      <c r="I130" s="14" t="n"/>
      <c r="J130" s="15" t="n"/>
      <c r="K130" s="14" t="n"/>
      <c r="L130" s="11">
        <f>IF(K130="","",IF(K130="Nuovo",1,IF(K130="Tentativo contatto",1,IF(K130="Contattato",2,IF(K130="Qualificato",4,IF(K130="Visita fissata",5,IF(K130="Visita effettuata",6,IF(K130="Trattativa",7,IF(K130="Offerta",8,IF(K130="Prenotazione",9,IF(K130="Venduto",10,""))))))))))))</f>
        <v/>
      </c>
      <c r="M130" s="16" t="n"/>
      <c r="N130" s="11">
        <f>IF(L130&gt;=4,1,0)</f>
        <v/>
      </c>
      <c r="O130" s="11">
        <f>IF(L130&gt;=6,1,0)</f>
        <v/>
      </c>
      <c r="P130" s="11">
        <f>IF(L130&gt;=7,1,0)</f>
        <v/>
      </c>
      <c r="Q130" s="11">
        <f>IF(L130&gt;=8,1,0)</f>
        <v/>
      </c>
      <c r="R130" s="11">
        <f>IF(L130&gt;=9,1,0)</f>
        <v/>
      </c>
      <c r="S130" s="11">
        <f>IF(OR(L130=10,M130="Vinta"),1,0)</f>
        <v/>
      </c>
      <c r="T130" s="11">
        <f>IF(M130="Persa",1,0)</f>
        <v/>
      </c>
      <c r="U130" s="31" t="n"/>
      <c r="V130" s="14" t="n"/>
      <c r="W130" s="31" t="n"/>
      <c r="X130" s="14" t="n"/>
      <c r="Y130" s="15" t="n"/>
      <c r="Z130" s="15" t="n"/>
      <c r="AA130" s="15" t="n"/>
      <c r="AB130" s="31" t="n"/>
      <c r="AC130" s="7">
        <f>IF(B130="","",IF(AB130="",TODAY()-B130,AB130-B130))</f>
        <v/>
      </c>
      <c r="AD130" s="14" t="n"/>
      <c r="AE130" s="14" t="n"/>
      <c r="AF130" s="14" t="n"/>
      <c r="AG130" s="37">
        <f>IF(B130="","",MAX(B130,IF(U130="",0,U130),IF(W130="",0,W130),IF(AB130="",0,AB130),IF(AN130="",0,AN130)))</f>
        <v/>
      </c>
      <c r="AH130" s="11">
        <f>IF(AG130="","",TODAY()-AG130)</f>
        <v/>
      </c>
      <c r="AI130" s="80">
        <f>IF(B130="","",MIN(100,IF(J130&gt;=300000,20,IF(J130&gt;=200000,10,5))+IF(OR(C130="Referral",C130="Passaparola"),20,IF(OR(C130="Sito web",C130="LinkedIn",C130="Email marketing"),15,10))+IF(L130&gt;=8,25,IF(L130&gt;=6,18,IF(L130&gt;=4,12,5)))+IF(AND(V130&lt;&gt;"",V130&lt;&gt;"Non risponde",V130&lt;&gt;"Non interessato"),10,0)+IF(X130="Eseguita",10,0)+IF(Z130&gt;0,15,0)))</f>
        <v/>
      </c>
      <c r="AJ130" s="80">
        <f>IF(AI130="","",IF(AI130&gt;=80,"Hot",IF(AI130&gt;=60,"Alta",IF(AI130&gt;=40,"Media","Bassa"))))</f>
        <v/>
      </c>
      <c r="AK130" s="11">
        <f>IF(B130="","",IF(U130="",TODAY()-B130,U130-B130))</f>
        <v/>
      </c>
      <c r="AL130" s="80">
        <f>IF(B130="","",IF(M130="Vinta","Chiusa - vinta",IF(M130="Persa","Chiusa - persa",IF(AND(U130="",TODAY()-B130&gt;1),"Contattare subito",IF(AND(M130="In corso",AH130&gt;7),"Lead in stallo",IF(AND(AN130&lt;&gt;"",AN130&lt;TODAY(),M130="In corso"),"Follow-up scaduto",IF(AND(K130="Offerta",Y130="",W130&lt;&gt;"",TODAY()-W130&gt;3),"Verificare offerta","OK"))))))</f>
        <v/>
      </c>
      <c r="AM130" s="38" t="n"/>
      <c r="AN130" s="39" t="n"/>
      <c r="AO130" s="11">
        <f>IF(AND(AN130&lt;&gt;"",AN130&lt;TODAY(),M130="In corso"),1,0)</f>
        <v/>
      </c>
      <c r="AP130" s="81">
        <f>IF(B130="","",IF(OR(M130="Vinta",M130="Persa"),0,IF(AL130="Contattare subito",50,0)+IF(AL130="Follow-up scaduto",40,0)+IF(AL130="Lead in stallo",35,0)+IF(AJ130="Hot",30,IF(AJ130="Alta",20,IF(AJ130="Media",10,0)))+IF(AO130=1,10,0)+L130/10+ROW()/100000))</f>
        <v/>
      </c>
    </row>
    <row r="131">
      <c r="A131" s="7">
        <f>IF(B131="","",ROW()-1)</f>
        <v/>
      </c>
      <c r="B131" s="31" t="n"/>
      <c r="C131" s="14" t="n"/>
      <c r="D131" s="14" t="n"/>
      <c r="E131" s="14" t="n"/>
      <c r="F131" s="14" t="n"/>
      <c r="G131" s="14" t="n"/>
      <c r="H131" s="14" t="n"/>
      <c r="I131" s="14" t="n"/>
      <c r="J131" s="15" t="n"/>
      <c r="K131" s="14" t="n"/>
      <c r="L131" s="11">
        <f>IF(K131="","",IF(K131="Nuovo",1,IF(K131="Tentativo contatto",1,IF(K131="Contattato",2,IF(K131="Qualificato",4,IF(K131="Visita fissata",5,IF(K131="Visita effettuata",6,IF(K131="Trattativa",7,IF(K131="Offerta",8,IF(K131="Prenotazione",9,IF(K131="Venduto",10,""))))))))))))</f>
        <v/>
      </c>
      <c r="M131" s="16" t="n"/>
      <c r="N131" s="11">
        <f>IF(L131&gt;=4,1,0)</f>
        <v/>
      </c>
      <c r="O131" s="11">
        <f>IF(L131&gt;=6,1,0)</f>
        <v/>
      </c>
      <c r="P131" s="11">
        <f>IF(L131&gt;=7,1,0)</f>
        <v/>
      </c>
      <c r="Q131" s="11">
        <f>IF(L131&gt;=8,1,0)</f>
        <v/>
      </c>
      <c r="R131" s="11">
        <f>IF(L131&gt;=9,1,0)</f>
        <v/>
      </c>
      <c r="S131" s="11">
        <f>IF(OR(L131=10,M131="Vinta"),1,0)</f>
        <v/>
      </c>
      <c r="T131" s="11">
        <f>IF(M131="Persa",1,0)</f>
        <v/>
      </c>
      <c r="U131" s="31" t="n"/>
      <c r="V131" s="14" t="n"/>
      <c r="W131" s="31" t="n"/>
      <c r="X131" s="14" t="n"/>
      <c r="Y131" s="15" t="n"/>
      <c r="Z131" s="15" t="n"/>
      <c r="AA131" s="15" t="n"/>
      <c r="AB131" s="31" t="n"/>
      <c r="AC131" s="7">
        <f>IF(B131="","",IF(AB131="",TODAY()-B131,AB131-B131))</f>
        <v/>
      </c>
      <c r="AD131" s="14" t="n"/>
      <c r="AE131" s="14" t="n"/>
      <c r="AF131" s="14" t="n"/>
      <c r="AG131" s="37">
        <f>IF(B131="","",MAX(B131,IF(U131="",0,U131),IF(W131="",0,W131),IF(AB131="",0,AB131),IF(AN131="",0,AN131)))</f>
        <v/>
      </c>
      <c r="AH131" s="11">
        <f>IF(AG131="","",TODAY()-AG131)</f>
        <v/>
      </c>
      <c r="AI131" s="82">
        <f>IF(B131="","",MIN(100,IF(J131&gt;=300000,20,IF(J131&gt;=200000,10,5))+IF(OR(C131="Referral",C131="Passaparola"),20,IF(OR(C131="Sito web",C131="LinkedIn",C131="Email marketing"),15,10))+IF(L131&gt;=8,25,IF(L131&gt;=6,18,IF(L131&gt;=4,12,5)))+IF(AND(V131&lt;&gt;"",V131&lt;&gt;"Non risponde",V131&lt;&gt;"Non interessato"),10,0)+IF(X131="Eseguita",10,0)+IF(Z131&gt;0,15,0)))</f>
        <v/>
      </c>
      <c r="AJ131" s="82">
        <f>IF(AI131="","",IF(AI131&gt;=80,"Hot",IF(AI131&gt;=60,"Alta",IF(AI131&gt;=40,"Media","Bassa"))))</f>
        <v/>
      </c>
      <c r="AK131" s="11">
        <f>IF(B131="","",IF(U131="",TODAY()-B131,U131-B131))</f>
        <v/>
      </c>
      <c r="AL131" s="82">
        <f>IF(B131="","",IF(M131="Vinta","Chiusa - vinta",IF(M131="Persa","Chiusa - persa",IF(AND(U131="",TODAY()-B131&gt;1),"Contattare subito",IF(AND(M131="In corso",AH131&gt;7),"Lead in stallo",IF(AND(AN131&lt;&gt;"",AN131&lt;TODAY(),M131="In corso"),"Follow-up scaduto",IF(AND(K131="Offerta",Y131="",W131&lt;&gt;"",TODAY()-W131&gt;3),"Verificare offerta","OK"))))))</f>
        <v/>
      </c>
      <c r="AM131" s="38" t="n"/>
      <c r="AN131" s="39" t="n"/>
      <c r="AO131" s="11">
        <f>IF(AND(AN131&lt;&gt;"",AN131&lt;TODAY(),M131="In corso"),1,0)</f>
        <v/>
      </c>
      <c r="AP131" s="83">
        <f>IF(B131="","",IF(OR(M131="Vinta",M131="Persa"),0,IF(AL131="Contattare subito",50,0)+IF(AL131="Follow-up scaduto",40,0)+IF(AL131="Lead in stallo",35,0)+IF(AJ131="Hot",30,IF(AJ131="Alta",20,IF(AJ131="Media",10,0)))+IF(AO131=1,10,0)+L131/10+ROW()/100000))</f>
        <v/>
      </c>
    </row>
    <row r="132">
      <c r="A132" s="7">
        <f>IF(B132="","",ROW()-1)</f>
        <v/>
      </c>
      <c r="B132" s="31" t="n"/>
      <c r="C132" s="14" t="n"/>
      <c r="D132" s="14" t="n"/>
      <c r="E132" s="14" t="n"/>
      <c r="F132" s="14" t="n"/>
      <c r="G132" s="14" t="n"/>
      <c r="H132" s="14" t="n"/>
      <c r="I132" s="14" t="n"/>
      <c r="J132" s="15" t="n"/>
      <c r="K132" s="14" t="n"/>
      <c r="L132" s="11">
        <f>IF(K132="","",IF(K132="Nuovo",1,IF(K132="Tentativo contatto",1,IF(K132="Contattato",2,IF(K132="Qualificato",4,IF(K132="Visita fissata",5,IF(K132="Visita effettuata",6,IF(K132="Trattativa",7,IF(K132="Offerta",8,IF(K132="Prenotazione",9,IF(K132="Venduto",10,""))))))))))))</f>
        <v/>
      </c>
      <c r="M132" s="16" t="n"/>
      <c r="N132" s="11">
        <f>IF(L132&gt;=4,1,0)</f>
        <v/>
      </c>
      <c r="O132" s="11">
        <f>IF(L132&gt;=6,1,0)</f>
        <v/>
      </c>
      <c r="P132" s="11">
        <f>IF(L132&gt;=7,1,0)</f>
        <v/>
      </c>
      <c r="Q132" s="11">
        <f>IF(L132&gt;=8,1,0)</f>
        <v/>
      </c>
      <c r="R132" s="11">
        <f>IF(L132&gt;=9,1,0)</f>
        <v/>
      </c>
      <c r="S132" s="11">
        <f>IF(OR(L132=10,M132="Vinta"),1,0)</f>
        <v/>
      </c>
      <c r="T132" s="11">
        <f>IF(M132="Persa",1,0)</f>
        <v/>
      </c>
      <c r="U132" s="31" t="n"/>
      <c r="V132" s="14" t="n"/>
      <c r="W132" s="31" t="n"/>
      <c r="X132" s="14" t="n"/>
      <c r="Y132" s="15" t="n"/>
      <c r="Z132" s="15" t="n"/>
      <c r="AA132" s="15" t="n"/>
      <c r="AB132" s="31" t="n"/>
      <c r="AC132" s="7">
        <f>IF(B132="","",IF(AB132="",TODAY()-B132,AB132-B132))</f>
        <v/>
      </c>
      <c r="AD132" s="14" t="n"/>
      <c r="AE132" s="14" t="n"/>
      <c r="AF132" s="14" t="n"/>
      <c r="AG132" s="37">
        <f>IF(B132="","",MAX(B132,IF(U132="",0,U132),IF(W132="",0,W132),IF(AB132="",0,AB132),IF(AN132="",0,AN132)))</f>
        <v/>
      </c>
      <c r="AH132" s="11">
        <f>IF(AG132="","",TODAY()-AG132)</f>
        <v/>
      </c>
      <c r="AI132" s="80">
        <f>IF(B132="","",MIN(100,IF(J132&gt;=300000,20,IF(J132&gt;=200000,10,5))+IF(OR(C132="Referral",C132="Passaparola"),20,IF(OR(C132="Sito web",C132="LinkedIn",C132="Email marketing"),15,10))+IF(L132&gt;=8,25,IF(L132&gt;=6,18,IF(L132&gt;=4,12,5)))+IF(AND(V132&lt;&gt;"",V132&lt;&gt;"Non risponde",V132&lt;&gt;"Non interessato"),10,0)+IF(X132="Eseguita",10,0)+IF(Z132&gt;0,15,0)))</f>
        <v/>
      </c>
      <c r="AJ132" s="80">
        <f>IF(AI132="","",IF(AI132&gt;=80,"Hot",IF(AI132&gt;=60,"Alta",IF(AI132&gt;=40,"Media","Bassa"))))</f>
        <v/>
      </c>
      <c r="AK132" s="11">
        <f>IF(B132="","",IF(U132="",TODAY()-B132,U132-B132))</f>
        <v/>
      </c>
      <c r="AL132" s="80">
        <f>IF(B132="","",IF(M132="Vinta","Chiusa - vinta",IF(M132="Persa","Chiusa - persa",IF(AND(U132="",TODAY()-B132&gt;1),"Contattare subito",IF(AND(M132="In corso",AH132&gt;7),"Lead in stallo",IF(AND(AN132&lt;&gt;"",AN132&lt;TODAY(),M132="In corso"),"Follow-up scaduto",IF(AND(K132="Offerta",Y132="",W132&lt;&gt;"",TODAY()-W132&gt;3),"Verificare offerta","OK"))))))</f>
        <v/>
      </c>
      <c r="AM132" s="38" t="n"/>
      <c r="AN132" s="39" t="n"/>
      <c r="AO132" s="11">
        <f>IF(AND(AN132&lt;&gt;"",AN132&lt;TODAY(),M132="In corso"),1,0)</f>
        <v/>
      </c>
      <c r="AP132" s="81">
        <f>IF(B132="","",IF(OR(M132="Vinta",M132="Persa"),0,IF(AL132="Contattare subito",50,0)+IF(AL132="Follow-up scaduto",40,0)+IF(AL132="Lead in stallo",35,0)+IF(AJ132="Hot",30,IF(AJ132="Alta",20,IF(AJ132="Media",10,0)))+IF(AO132=1,10,0)+L132/10+ROW()/100000))</f>
        <v/>
      </c>
    </row>
    <row r="133">
      <c r="A133" s="7">
        <f>IF(B133="","",ROW()-1)</f>
        <v/>
      </c>
      <c r="B133" s="31" t="n"/>
      <c r="C133" s="14" t="n"/>
      <c r="D133" s="14" t="n"/>
      <c r="E133" s="14" t="n"/>
      <c r="F133" s="14" t="n"/>
      <c r="G133" s="14" t="n"/>
      <c r="H133" s="14" t="n"/>
      <c r="I133" s="14" t="n"/>
      <c r="J133" s="15" t="n"/>
      <c r="K133" s="14" t="n"/>
      <c r="L133" s="11">
        <f>IF(K133="","",IF(K133="Nuovo",1,IF(K133="Tentativo contatto",1,IF(K133="Contattato",2,IF(K133="Qualificato",4,IF(K133="Visita fissata",5,IF(K133="Visita effettuata",6,IF(K133="Trattativa",7,IF(K133="Offerta",8,IF(K133="Prenotazione",9,IF(K133="Venduto",10,""))))))))))))</f>
        <v/>
      </c>
      <c r="M133" s="16" t="n"/>
      <c r="N133" s="11">
        <f>IF(L133&gt;=4,1,0)</f>
        <v/>
      </c>
      <c r="O133" s="11">
        <f>IF(L133&gt;=6,1,0)</f>
        <v/>
      </c>
      <c r="P133" s="11">
        <f>IF(L133&gt;=7,1,0)</f>
        <v/>
      </c>
      <c r="Q133" s="11">
        <f>IF(L133&gt;=8,1,0)</f>
        <v/>
      </c>
      <c r="R133" s="11">
        <f>IF(L133&gt;=9,1,0)</f>
        <v/>
      </c>
      <c r="S133" s="11">
        <f>IF(OR(L133=10,M133="Vinta"),1,0)</f>
        <v/>
      </c>
      <c r="T133" s="11">
        <f>IF(M133="Persa",1,0)</f>
        <v/>
      </c>
      <c r="U133" s="31" t="n"/>
      <c r="V133" s="14" t="n"/>
      <c r="W133" s="31" t="n"/>
      <c r="X133" s="14" t="n"/>
      <c r="Y133" s="15" t="n"/>
      <c r="Z133" s="15" t="n"/>
      <c r="AA133" s="15" t="n"/>
      <c r="AB133" s="31" t="n"/>
      <c r="AC133" s="7">
        <f>IF(B133="","",IF(AB133="",TODAY()-B133,AB133-B133))</f>
        <v/>
      </c>
      <c r="AD133" s="14" t="n"/>
      <c r="AE133" s="14" t="n"/>
      <c r="AF133" s="14" t="n"/>
      <c r="AG133" s="37">
        <f>IF(B133="","",MAX(B133,IF(U133="",0,U133),IF(W133="",0,W133),IF(AB133="",0,AB133),IF(AN133="",0,AN133)))</f>
        <v/>
      </c>
      <c r="AH133" s="11">
        <f>IF(AG133="","",TODAY()-AG133)</f>
        <v/>
      </c>
      <c r="AI133" s="82">
        <f>IF(B133="","",MIN(100,IF(J133&gt;=300000,20,IF(J133&gt;=200000,10,5))+IF(OR(C133="Referral",C133="Passaparola"),20,IF(OR(C133="Sito web",C133="LinkedIn",C133="Email marketing"),15,10))+IF(L133&gt;=8,25,IF(L133&gt;=6,18,IF(L133&gt;=4,12,5)))+IF(AND(V133&lt;&gt;"",V133&lt;&gt;"Non risponde",V133&lt;&gt;"Non interessato"),10,0)+IF(X133="Eseguita",10,0)+IF(Z133&gt;0,15,0)))</f>
        <v/>
      </c>
      <c r="AJ133" s="82">
        <f>IF(AI133="","",IF(AI133&gt;=80,"Hot",IF(AI133&gt;=60,"Alta",IF(AI133&gt;=40,"Media","Bassa"))))</f>
        <v/>
      </c>
      <c r="AK133" s="11">
        <f>IF(B133="","",IF(U133="",TODAY()-B133,U133-B133))</f>
        <v/>
      </c>
      <c r="AL133" s="82">
        <f>IF(B133="","",IF(M133="Vinta","Chiusa - vinta",IF(M133="Persa","Chiusa - persa",IF(AND(U133="",TODAY()-B133&gt;1),"Contattare subito",IF(AND(M133="In corso",AH133&gt;7),"Lead in stallo",IF(AND(AN133&lt;&gt;"",AN133&lt;TODAY(),M133="In corso"),"Follow-up scaduto",IF(AND(K133="Offerta",Y133="",W133&lt;&gt;"",TODAY()-W133&gt;3),"Verificare offerta","OK"))))))</f>
        <v/>
      </c>
      <c r="AM133" s="38" t="n"/>
      <c r="AN133" s="39" t="n"/>
      <c r="AO133" s="11">
        <f>IF(AND(AN133&lt;&gt;"",AN133&lt;TODAY(),M133="In corso"),1,0)</f>
        <v/>
      </c>
      <c r="AP133" s="83">
        <f>IF(B133="","",IF(OR(M133="Vinta",M133="Persa"),0,IF(AL133="Contattare subito",50,0)+IF(AL133="Follow-up scaduto",40,0)+IF(AL133="Lead in stallo",35,0)+IF(AJ133="Hot",30,IF(AJ133="Alta",20,IF(AJ133="Media",10,0)))+IF(AO133=1,10,0)+L133/10+ROW()/100000))</f>
        <v/>
      </c>
    </row>
    <row r="134">
      <c r="A134" s="7">
        <f>IF(B134="","",ROW()-1)</f>
        <v/>
      </c>
      <c r="B134" s="31" t="n"/>
      <c r="C134" s="14" t="n"/>
      <c r="D134" s="14" t="n"/>
      <c r="E134" s="14" t="n"/>
      <c r="F134" s="14" t="n"/>
      <c r="G134" s="14" t="n"/>
      <c r="H134" s="14" t="n"/>
      <c r="I134" s="14" t="n"/>
      <c r="J134" s="15" t="n"/>
      <c r="K134" s="14" t="n"/>
      <c r="L134" s="11">
        <f>IF(K134="","",IF(K134="Nuovo",1,IF(K134="Tentativo contatto",1,IF(K134="Contattato",2,IF(K134="Qualificato",4,IF(K134="Visita fissata",5,IF(K134="Visita effettuata",6,IF(K134="Trattativa",7,IF(K134="Offerta",8,IF(K134="Prenotazione",9,IF(K134="Venduto",10,""))))))))))))</f>
        <v/>
      </c>
      <c r="M134" s="16" t="n"/>
      <c r="N134" s="11">
        <f>IF(L134&gt;=4,1,0)</f>
        <v/>
      </c>
      <c r="O134" s="11">
        <f>IF(L134&gt;=6,1,0)</f>
        <v/>
      </c>
      <c r="P134" s="11">
        <f>IF(L134&gt;=7,1,0)</f>
        <v/>
      </c>
      <c r="Q134" s="11">
        <f>IF(L134&gt;=8,1,0)</f>
        <v/>
      </c>
      <c r="R134" s="11">
        <f>IF(L134&gt;=9,1,0)</f>
        <v/>
      </c>
      <c r="S134" s="11">
        <f>IF(OR(L134=10,M134="Vinta"),1,0)</f>
        <v/>
      </c>
      <c r="T134" s="11">
        <f>IF(M134="Persa",1,0)</f>
        <v/>
      </c>
      <c r="U134" s="31" t="n"/>
      <c r="V134" s="14" t="n"/>
      <c r="W134" s="31" t="n"/>
      <c r="X134" s="14" t="n"/>
      <c r="Y134" s="15" t="n"/>
      <c r="Z134" s="15" t="n"/>
      <c r="AA134" s="15" t="n"/>
      <c r="AB134" s="31" t="n"/>
      <c r="AC134" s="7">
        <f>IF(B134="","",IF(AB134="",TODAY()-B134,AB134-B134))</f>
        <v/>
      </c>
      <c r="AD134" s="14" t="n"/>
      <c r="AE134" s="14" t="n"/>
      <c r="AF134" s="14" t="n"/>
      <c r="AG134" s="37">
        <f>IF(B134="","",MAX(B134,IF(U134="",0,U134),IF(W134="",0,W134),IF(AB134="",0,AB134),IF(AN134="",0,AN134)))</f>
        <v/>
      </c>
      <c r="AH134" s="11">
        <f>IF(AG134="","",TODAY()-AG134)</f>
        <v/>
      </c>
      <c r="AI134" s="80">
        <f>IF(B134="","",MIN(100,IF(J134&gt;=300000,20,IF(J134&gt;=200000,10,5))+IF(OR(C134="Referral",C134="Passaparola"),20,IF(OR(C134="Sito web",C134="LinkedIn",C134="Email marketing"),15,10))+IF(L134&gt;=8,25,IF(L134&gt;=6,18,IF(L134&gt;=4,12,5)))+IF(AND(V134&lt;&gt;"",V134&lt;&gt;"Non risponde",V134&lt;&gt;"Non interessato"),10,0)+IF(X134="Eseguita",10,0)+IF(Z134&gt;0,15,0)))</f>
        <v/>
      </c>
      <c r="AJ134" s="80">
        <f>IF(AI134="","",IF(AI134&gt;=80,"Hot",IF(AI134&gt;=60,"Alta",IF(AI134&gt;=40,"Media","Bassa"))))</f>
        <v/>
      </c>
      <c r="AK134" s="11">
        <f>IF(B134="","",IF(U134="",TODAY()-B134,U134-B134))</f>
        <v/>
      </c>
      <c r="AL134" s="80">
        <f>IF(B134="","",IF(M134="Vinta","Chiusa - vinta",IF(M134="Persa","Chiusa - persa",IF(AND(U134="",TODAY()-B134&gt;1),"Contattare subito",IF(AND(M134="In corso",AH134&gt;7),"Lead in stallo",IF(AND(AN134&lt;&gt;"",AN134&lt;TODAY(),M134="In corso"),"Follow-up scaduto",IF(AND(K134="Offerta",Y134="",W134&lt;&gt;"",TODAY()-W134&gt;3),"Verificare offerta","OK"))))))</f>
        <v/>
      </c>
      <c r="AM134" s="38" t="n"/>
      <c r="AN134" s="39" t="n"/>
      <c r="AO134" s="11">
        <f>IF(AND(AN134&lt;&gt;"",AN134&lt;TODAY(),M134="In corso"),1,0)</f>
        <v/>
      </c>
      <c r="AP134" s="81">
        <f>IF(B134="","",IF(OR(M134="Vinta",M134="Persa"),0,IF(AL134="Contattare subito",50,0)+IF(AL134="Follow-up scaduto",40,0)+IF(AL134="Lead in stallo",35,0)+IF(AJ134="Hot",30,IF(AJ134="Alta",20,IF(AJ134="Media",10,0)))+IF(AO134=1,10,0)+L134/10+ROW()/100000))</f>
        <v/>
      </c>
    </row>
    <row r="135">
      <c r="A135" s="7">
        <f>IF(B135="","",ROW()-1)</f>
        <v/>
      </c>
      <c r="B135" s="31" t="n"/>
      <c r="C135" s="14" t="n"/>
      <c r="D135" s="14" t="n"/>
      <c r="E135" s="14" t="n"/>
      <c r="F135" s="14" t="n"/>
      <c r="G135" s="14" t="n"/>
      <c r="H135" s="14" t="n"/>
      <c r="I135" s="14" t="n"/>
      <c r="J135" s="15" t="n"/>
      <c r="K135" s="14" t="n"/>
      <c r="L135" s="11">
        <f>IF(K135="","",IF(K135="Nuovo",1,IF(K135="Tentativo contatto",1,IF(K135="Contattato",2,IF(K135="Qualificato",4,IF(K135="Visita fissata",5,IF(K135="Visita effettuata",6,IF(K135="Trattativa",7,IF(K135="Offerta",8,IF(K135="Prenotazione",9,IF(K135="Venduto",10,""))))))))))))</f>
        <v/>
      </c>
      <c r="M135" s="16" t="n"/>
      <c r="N135" s="11">
        <f>IF(L135&gt;=4,1,0)</f>
        <v/>
      </c>
      <c r="O135" s="11">
        <f>IF(L135&gt;=6,1,0)</f>
        <v/>
      </c>
      <c r="P135" s="11">
        <f>IF(L135&gt;=7,1,0)</f>
        <v/>
      </c>
      <c r="Q135" s="11">
        <f>IF(L135&gt;=8,1,0)</f>
        <v/>
      </c>
      <c r="R135" s="11">
        <f>IF(L135&gt;=9,1,0)</f>
        <v/>
      </c>
      <c r="S135" s="11">
        <f>IF(OR(L135=10,M135="Vinta"),1,0)</f>
        <v/>
      </c>
      <c r="T135" s="11">
        <f>IF(M135="Persa",1,0)</f>
        <v/>
      </c>
      <c r="U135" s="31" t="n"/>
      <c r="V135" s="14" t="n"/>
      <c r="W135" s="31" t="n"/>
      <c r="X135" s="14" t="n"/>
      <c r="Y135" s="15" t="n"/>
      <c r="Z135" s="15" t="n"/>
      <c r="AA135" s="15" t="n"/>
      <c r="AB135" s="31" t="n"/>
      <c r="AC135" s="7">
        <f>IF(B135="","",IF(AB135="",TODAY()-B135,AB135-B135))</f>
        <v/>
      </c>
      <c r="AD135" s="14" t="n"/>
      <c r="AE135" s="14" t="n"/>
      <c r="AF135" s="14" t="n"/>
      <c r="AG135" s="37">
        <f>IF(B135="","",MAX(B135,IF(U135="",0,U135),IF(W135="",0,W135),IF(AB135="",0,AB135),IF(AN135="",0,AN135)))</f>
        <v/>
      </c>
      <c r="AH135" s="11">
        <f>IF(AG135="","",TODAY()-AG135)</f>
        <v/>
      </c>
      <c r="AI135" s="82">
        <f>IF(B135="","",MIN(100,IF(J135&gt;=300000,20,IF(J135&gt;=200000,10,5))+IF(OR(C135="Referral",C135="Passaparola"),20,IF(OR(C135="Sito web",C135="LinkedIn",C135="Email marketing"),15,10))+IF(L135&gt;=8,25,IF(L135&gt;=6,18,IF(L135&gt;=4,12,5)))+IF(AND(V135&lt;&gt;"",V135&lt;&gt;"Non risponde",V135&lt;&gt;"Non interessato"),10,0)+IF(X135="Eseguita",10,0)+IF(Z135&gt;0,15,0)))</f>
        <v/>
      </c>
      <c r="AJ135" s="82">
        <f>IF(AI135="","",IF(AI135&gt;=80,"Hot",IF(AI135&gt;=60,"Alta",IF(AI135&gt;=40,"Media","Bassa"))))</f>
        <v/>
      </c>
      <c r="AK135" s="11">
        <f>IF(B135="","",IF(U135="",TODAY()-B135,U135-B135))</f>
        <v/>
      </c>
      <c r="AL135" s="82">
        <f>IF(B135="","",IF(M135="Vinta","Chiusa - vinta",IF(M135="Persa","Chiusa - persa",IF(AND(U135="",TODAY()-B135&gt;1),"Contattare subito",IF(AND(M135="In corso",AH135&gt;7),"Lead in stallo",IF(AND(AN135&lt;&gt;"",AN135&lt;TODAY(),M135="In corso"),"Follow-up scaduto",IF(AND(K135="Offerta",Y135="",W135&lt;&gt;"",TODAY()-W135&gt;3),"Verificare offerta","OK"))))))</f>
        <v/>
      </c>
      <c r="AM135" s="38" t="n"/>
      <c r="AN135" s="39" t="n"/>
      <c r="AO135" s="11">
        <f>IF(AND(AN135&lt;&gt;"",AN135&lt;TODAY(),M135="In corso"),1,0)</f>
        <v/>
      </c>
      <c r="AP135" s="83">
        <f>IF(B135="","",IF(OR(M135="Vinta",M135="Persa"),0,IF(AL135="Contattare subito",50,0)+IF(AL135="Follow-up scaduto",40,0)+IF(AL135="Lead in stallo",35,0)+IF(AJ135="Hot",30,IF(AJ135="Alta",20,IF(AJ135="Media",10,0)))+IF(AO135=1,10,0)+L135/10+ROW()/100000))</f>
        <v/>
      </c>
    </row>
    <row r="136">
      <c r="A136" s="7">
        <f>IF(B136="","",ROW()-1)</f>
        <v/>
      </c>
      <c r="B136" s="31" t="n"/>
      <c r="C136" s="14" t="n"/>
      <c r="D136" s="14" t="n"/>
      <c r="E136" s="14" t="n"/>
      <c r="F136" s="14" t="n"/>
      <c r="G136" s="14" t="n"/>
      <c r="H136" s="14" t="n"/>
      <c r="I136" s="14" t="n"/>
      <c r="J136" s="15" t="n"/>
      <c r="K136" s="14" t="n"/>
      <c r="L136" s="11">
        <f>IF(K136="","",IF(K136="Nuovo",1,IF(K136="Tentativo contatto",1,IF(K136="Contattato",2,IF(K136="Qualificato",4,IF(K136="Visita fissata",5,IF(K136="Visita effettuata",6,IF(K136="Trattativa",7,IF(K136="Offerta",8,IF(K136="Prenotazione",9,IF(K136="Venduto",10,""))))))))))))</f>
        <v/>
      </c>
      <c r="M136" s="16" t="n"/>
      <c r="N136" s="11">
        <f>IF(L136&gt;=4,1,0)</f>
        <v/>
      </c>
      <c r="O136" s="11">
        <f>IF(L136&gt;=6,1,0)</f>
        <v/>
      </c>
      <c r="P136" s="11">
        <f>IF(L136&gt;=7,1,0)</f>
        <v/>
      </c>
      <c r="Q136" s="11">
        <f>IF(L136&gt;=8,1,0)</f>
        <v/>
      </c>
      <c r="R136" s="11">
        <f>IF(L136&gt;=9,1,0)</f>
        <v/>
      </c>
      <c r="S136" s="11">
        <f>IF(OR(L136=10,M136="Vinta"),1,0)</f>
        <v/>
      </c>
      <c r="T136" s="11">
        <f>IF(M136="Persa",1,0)</f>
        <v/>
      </c>
      <c r="U136" s="31" t="n"/>
      <c r="V136" s="14" t="n"/>
      <c r="W136" s="31" t="n"/>
      <c r="X136" s="14" t="n"/>
      <c r="Y136" s="15" t="n"/>
      <c r="Z136" s="15" t="n"/>
      <c r="AA136" s="15" t="n"/>
      <c r="AB136" s="31" t="n"/>
      <c r="AC136" s="7">
        <f>IF(B136="","",IF(AB136="",TODAY()-B136,AB136-B136))</f>
        <v/>
      </c>
      <c r="AD136" s="14" t="n"/>
      <c r="AE136" s="14" t="n"/>
      <c r="AF136" s="14" t="n"/>
      <c r="AG136" s="37">
        <f>IF(B136="","",MAX(B136,IF(U136="",0,U136),IF(W136="",0,W136),IF(AB136="",0,AB136),IF(AN136="",0,AN136)))</f>
        <v/>
      </c>
      <c r="AH136" s="11">
        <f>IF(AG136="","",TODAY()-AG136)</f>
        <v/>
      </c>
      <c r="AI136" s="80">
        <f>IF(B136="","",MIN(100,IF(J136&gt;=300000,20,IF(J136&gt;=200000,10,5))+IF(OR(C136="Referral",C136="Passaparola"),20,IF(OR(C136="Sito web",C136="LinkedIn",C136="Email marketing"),15,10))+IF(L136&gt;=8,25,IF(L136&gt;=6,18,IF(L136&gt;=4,12,5)))+IF(AND(V136&lt;&gt;"",V136&lt;&gt;"Non risponde",V136&lt;&gt;"Non interessato"),10,0)+IF(X136="Eseguita",10,0)+IF(Z136&gt;0,15,0)))</f>
        <v/>
      </c>
      <c r="AJ136" s="80">
        <f>IF(AI136="","",IF(AI136&gt;=80,"Hot",IF(AI136&gt;=60,"Alta",IF(AI136&gt;=40,"Media","Bassa"))))</f>
        <v/>
      </c>
      <c r="AK136" s="11">
        <f>IF(B136="","",IF(U136="",TODAY()-B136,U136-B136))</f>
        <v/>
      </c>
      <c r="AL136" s="80">
        <f>IF(B136="","",IF(M136="Vinta","Chiusa - vinta",IF(M136="Persa","Chiusa - persa",IF(AND(U136="",TODAY()-B136&gt;1),"Contattare subito",IF(AND(M136="In corso",AH136&gt;7),"Lead in stallo",IF(AND(AN136&lt;&gt;"",AN136&lt;TODAY(),M136="In corso"),"Follow-up scaduto",IF(AND(K136="Offerta",Y136="",W136&lt;&gt;"",TODAY()-W136&gt;3),"Verificare offerta","OK"))))))</f>
        <v/>
      </c>
      <c r="AM136" s="38" t="n"/>
      <c r="AN136" s="39" t="n"/>
      <c r="AO136" s="11">
        <f>IF(AND(AN136&lt;&gt;"",AN136&lt;TODAY(),M136="In corso"),1,0)</f>
        <v/>
      </c>
      <c r="AP136" s="81">
        <f>IF(B136="","",IF(OR(M136="Vinta",M136="Persa"),0,IF(AL136="Contattare subito",50,0)+IF(AL136="Follow-up scaduto",40,0)+IF(AL136="Lead in stallo",35,0)+IF(AJ136="Hot",30,IF(AJ136="Alta",20,IF(AJ136="Media",10,0)))+IF(AO136=1,10,0)+L136/10+ROW()/100000))</f>
        <v/>
      </c>
    </row>
    <row r="137">
      <c r="A137" s="7">
        <f>IF(B137="","",ROW()-1)</f>
        <v/>
      </c>
      <c r="B137" s="31" t="n"/>
      <c r="C137" s="14" t="n"/>
      <c r="D137" s="14" t="n"/>
      <c r="E137" s="14" t="n"/>
      <c r="F137" s="14" t="n"/>
      <c r="G137" s="14" t="n"/>
      <c r="H137" s="14" t="n"/>
      <c r="I137" s="14" t="n"/>
      <c r="J137" s="15" t="n"/>
      <c r="K137" s="14" t="n"/>
      <c r="L137" s="11">
        <f>IF(K137="","",IF(K137="Nuovo",1,IF(K137="Tentativo contatto",1,IF(K137="Contattato",2,IF(K137="Qualificato",4,IF(K137="Visita fissata",5,IF(K137="Visita effettuata",6,IF(K137="Trattativa",7,IF(K137="Offerta",8,IF(K137="Prenotazione",9,IF(K137="Venduto",10,""))))))))))))</f>
        <v/>
      </c>
      <c r="M137" s="16" t="n"/>
      <c r="N137" s="11">
        <f>IF(L137&gt;=4,1,0)</f>
        <v/>
      </c>
      <c r="O137" s="11">
        <f>IF(L137&gt;=6,1,0)</f>
        <v/>
      </c>
      <c r="P137" s="11">
        <f>IF(L137&gt;=7,1,0)</f>
        <v/>
      </c>
      <c r="Q137" s="11">
        <f>IF(L137&gt;=8,1,0)</f>
        <v/>
      </c>
      <c r="R137" s="11">
        <f>IF(L137&gt;=9,1,0)</f>
        <v/>
      </c>
      <c r="S137" s="11">
        <f>IF(OR(L137=10,M137="Vinta"),1,0)</f>
        <v/>
      </c>
      <c r="T137" s="11">
        <f>IF(M137="Persa",1,0)</f>
        <v/>
      </c>
      <c r="U137" s="31" t="n"/>
      <c r="V137" s="14" t="n"/>
      <c r="W137" s="31" t="n"/>
      <c r="X137" s="14" t="n"/>
      <c r="Y137" s="15" t="n"/>
      <c r="Z137" s="15" t="n"/>
      <c r="AA137" s="15" t="n"/>
      <c r="AB137" s="31" t="n"/>
      <c r="AC137" s="7">
        <f>IF(B137="","",IF(AB137="",TODAY()-B137,AB137-B137))</f>
        <v/>
      </c>
      <c r="AD137" s="14" t="n"/>
      <c r="AE137" s="14" t="n"/>
      <c r="AF137" s="14" t="n"/>
      <c r="AG137" s="37">
        <f>IF(B137="","",MAX(B137,IF(U137="",0,U137),IF(W137="",0,W137),IF(AB137="",0,AB137),IF(AN137="",0,AN137)))</f>
        <v/>
      </c>
      <c r="AH137" s="11">
        <f>IF(AG137="","",TODAY()-AG137)</f>
        <v/>
      </c>
      <c r="AI137" s="82">
        <f>IF(B137="","",MIN(100,IF(J137&gt;=300000,20,IF(J137&gt;=200000,10,5))+IF(OR(C137="Referral",C137="Passaparola"),20,IF(OR(C137="Sito web",C137="LinkedIn",C137="Email marketing"),15,10))+IF(L137&gt;=8,25,IF(L137&gt;=6,18,IF(L137&gt;=4,12,5)))+IF(AND(V137&lt;&gt;"",V137&lt;&gt;"Non risponde",V137&lt;&gt;"Non interessato"),10,0)+IF(X137="Eseguita",10,0)+IF(Z137&gt;0,15,0)))</f>
        <v/>
      </c>
      <c r="AJ137" s="82">
        <f>IF(AI137="","",IF(AI137&gt;=80,"Hot",IF(AI137&gt;=60,"Alta",IF(AI137&gt;=40,"Media","Bassa"))))</f>
        <v/>
      </c>
      <c r="AK137" s="11">
        <f>IF(B137="","",IF(U137="",TODAY()-B137,U137-B137))</f>
        <v/>
      </c>
      <c r="AL137" s="82">
        <f>IF(B137="","",IF(M137="Vinta","Chiusa - vinta",IF(M137="Persa","Chiusa - persa",IF(AND(U137="",TODAY()-B137&gt;1),"Contattare subito",IF(AND(M137="In corso",AH137&gt;7),"Lead in stallo",IF(AND(AN137&lt;&gt;"",AN137&lt;TODAY(),M137="In corso"),"Follow-up scaduto",IF(AND(K137="Offerta",Y137="",W137&lt;&gt;"",TODAY()-W137&gt;3),"Verificare offerta","OK"))))))</f>
        <v/>
      </c>
      <c r="AM137" s="38" t="n"/>
      <c r="AN137" s="39" t="n"/>
      <c r="AO137" s="11">
        <f>IF(AND(AN137&lt;&gt;"",AN137&lt;TODAY(),M137="In corso"),1,0)</f>
        <v/>
      </c>
      <c r="AP137" s="83">
        <f>IF(B137="","",IF(OR(M137="Vinta",M137="Persa"),0,IF(AL137="Contattare subito",50,0)+IF(AL137="Follow-up scaduto",40,0)+IF(AL137="Lead in stallo",35,0)+IF(AJ137="Hot",30,IF(AJ137="Alta",20,IF(AJ137="Media",10,0)))+IF(AO137=1,10,0)+L137/10+ROW()/100000))</f>
        <v/>
      </c>
    </row>
    <row r="138">
      <c r="A138" s="7">
        <f>IF(B138="","",ROW()-1)</f>
        <v/>
      </c>
      <c r="B138" s="31" t="n"/>
      <c r="C138" s="14" t="n"/>
      <c r="D138" s="14" t="n"/>
      <c r="E138" s="14" t="n"/>
      <c r="F138" s="14" t="n"/>
      <c r="G138" s="14" t="n"/>
      <c r="H138" s="14" t="n"/>
      <c r="I138" s="14" t="n"/>
      <c r="J138" s="15" t="n"/>
      <c r="K138" s="14" t="n"/>
      <c r="L138" s="11">
        <f>IF(K138="","",IF(K138="Nuovo",1,IF(K138="Tentativo contatto",1,IF(K138="Contattato",2,IF(K138="Qualificato",4,IF(K138="Visita fissata",5,IF(K138="Visita effettuata",6,IF(K138="Trattativa",7,IF(K138="Offerta",8,IF(K138="Prenotazione",9,IF(K138="Venduto",10,""))))))))))))</f>
        <v/>
      </c>
      <c r="M138" s="16" t="n"/>
      <c r="N138" s="11">
        <f>IF(L138&gt;=4,1,0)</f>
        <v/>
      </c>
      <c r="O138" s="11">
        <f>IF(L138&gt;=6,1,0)</f>
        <v/>
      </c>
      <c r="P138" s="11">
        <f>IF(L138&gt;=7,1,0)</f>
        <v/>
      </c>
      <c r="Q138" s="11">
        <f>IF(L138&gt;=8,1,0)</f>
        <v/>
      </c>
      <c r="R138" s="11">
        <f>IF(L138&gt;=9,1,0)</f>
        <v/>
      </c>
      <c r="S138" s="11">
        <f>IF(OR(L138=10,M138="Vinta"),1,0)</f>
        <v/>
      </c>
      <c r="T138" s="11">
        <f>IF(M138="Persa",1,0)</f>
        <v/>
      </c>
      <c r="U138" s="31" t="n"/>
      <c r="V138" s="14" t="n"/>
      <c r="W138" s="31" t="n"/>
      <c r="X138" s="14" t="n"/>
      <c r="Y138" s="15" t="n"/>
      <c r="Z138" s="15" t="n"/>
      <c r="AA138" s="15" t="n"/>
      <c r="AB138" s="31" t="n"/>
      <c r="AC138" s="7">
        <f>IF(B138="","",IF(AB138="",TODAY()-B138,AB138-B138))</f>
        <v/>
      </c>
      <c r="AD138" s="14" t="n"/>
      <c r="AE138" s="14" t="n"/>
      <c r="AF138" s="14" t="n"/>
      <c r="AG138" s="37">
        <f>IF(B138="","",MAX(B138,IF(U138="",0,U138),IF(W138="",0,W138),IF(AB138="",0,AB138),IF(AN138="",0,AN138)))</f>
        <v/>
      </c>
      <c r="AH138" s="11">
        <f>IF(AG138="","",TODAY()-AG138)</f>
        <v/>
      </c>
      <c r="AI138" s="80">
        <f>IF(B138="","",MIN(100,IF(J138&gt;=300000,20,IF(J138&gt;=200000,10,5))+IF(OR(C138="Referral",C138="Passaparola"),20,IF(OR(C138="Sito web",C138="LinkedIn",C138="Email marketing"),15,10))+IF(L138&gt;=8,25,IF(L138&gt;=6,18,IF(L138&gt;=4,12,5)))+IF(AND(V138&lt;&gt;"",V138&lt;&gt;"Non risponde",V138&lt;&gt;"Non interessato"),10,0)+IF(X138="Eseguita",10,0)+IF(Z138&gt;0,15,0)))</f>
        <v/>
      </c>
      <c r="AJ138" s="80">
        <f>IF(AI138="","",IF(AI138&gt;=80,"Hot",IF(AI138&gt;=60,"Alta",IF(AI138&gt;=40,"Media","Bassa"))))</f>
        <v/>
      </c>
      <c r="AK138" s="11">
        <f>IF(B138="","",IF(U138="",TODAY()-B138,U138-B138))</f>
        <v/>
      </c>
      <c r="AL138" s="80">
        <f>IF(B138="","",IF(M138="Vinta","Chiusa - vinta",IF(M138="Persa","Chiusa - persa",IF(AND(U138="",TODAY()-B138&gt;1),"Contattare subito",IF(AND(M138="In corso",AH138&gt;7),"Lead in stallo",IF(AND(AN138&lt;&gt;"",AN138&lt;TODAY(),M138="In corso"),"Follow-up scaduto",IF(AND(K138="Offerta",Y138="",W138&lt;&gt;"",TODAY()-W138&gt;3),"Verificare offerta","OK"))))))</f>
        <v/>
      </c>
      <c r="AM138" s="38" t="n"/>
      <c r="AN138" s="39" t="n"/>
      <c r="AO138" s="11">
        <f>IF(AND(AN138&lt;&gt;"",AN138&lt;TODAY(),M138="In corso"),1,0)</f>
        <v/>
      </c>
      <c r="AP138" s="81">
        <f>IF(B138="","",IF(OR(M138="Vinta",M138="Persa"),0,IF(AL138="Contattare subito",50,0)+IF(AL138="Follow-up scaduto",40,0)+IF(AL138="Lead in stallo",35,0)+IF(AJ138="Hot",30,IF(AJ138="Alta",20,IF(AJ138="Media",10,0)))+IF(AO138=1,10,0)+L138/10+ROW()/100000))</f>
        <v/>
      </c>
    </row>
    <row r="139">
      <c r="A139" s="7">
        <f>IF(B139="","",ROW()-1)</f>
        <v/>
      </c>
      <c r="B139" s="31" t="n"/>
      <c r="C139" s="14" t="n"/>
      <c r="D139" s="14" t="n"/>
      <c r="E139" s="14" t="n"/>
      <c r="F139" s="14" t="n"/>
      <c r="G139" s="14" t="n"/>
      <c r="H139" s="14" t="n"/>
      <c r="I139" s="14" t="n"/>
      <c r="J139" s="15" t="n"/>
      <c r="K139" s="14" t="n"/>
      <c r="L139" s="11">
        <f>IF(K139="","",IF(K139="Nuovo",1,IF(K139="Tentativo contatto",1,IF(K139="Contattato",2,IF(K139="Qualificato",4,IF(K139="Visita fissata",5,IF(K139="Visita effettuata",6,IF(K139="Trattativa",7,IF(K139="Offerta",8,IF(K139="Prenotazione",9,IF(K139="Venduto",10,""))))))))))))</f>
        <v/>
      </c>
      <c r="M139" s="16" t="n"/>
      <c r="N139" s="11">
        <f>IF(L139&gt;=4,1,0)</f>
        <v/>
      </c>
      <c r="O139" s="11">
        <f>IF(L139&gt;=6,1,0)</f>
        <v/>
      </c>
      <c r="P139" s="11">
        <f>IF(L139&gt;=7,1,0)</f>
        <v/>
      </c>
      <c r="Q139" s="11">
        <f>IF(L139&gt;=8,1,0)</f>
        <v/>
      </c>
      <c r="R139" s="11">
        <f>IF(L139&gt;=9,1,0)</f>
        <v/>
      </c>
      <c r="S139" s="11">
        <f>IF(OR(L139=10,M139="Vinta"),1,0)</f>
        <v/>
      </c>
      <c r="T139" s="11">
        <f>IF(M139="Persa",1,0)</f>
        <v/>
      </c>
      <c r="U139" s="31" t="n"/>
      <c r="V139" s="14" t="n"/>
      <c r="W139" s="31" t="n"/>
      <c r="X139" s="14" t="n"/>
      <c r="Y139" s="15" t="n"/>
      <c r="Z139" s="15" t="n"/>
      <c r="AA139" s="15" t="n"/>
      <c r="AB139" s="31" t="n"/>
      <c r="AC139" s="7">
        <f>IF(B139="","",IF(AB139="",TODAY()-B139,AB139-B139))</f>
        <v/>
      </c>
      <c r="AD139" s="14" t="n"/>
      <c r="AE139" s="14" t="n"/>
      <c r="AF139" s="14" t="n"/>
      <c r="AG139" s="37">
        <f>IF(B139="","",MAX(B139,IF(U139="",0,U139),IF(W139="",0,W139),IF(AB139="",0,AB139),IF(AN139="",0,AN139)))</f>
        <v/>
      </c>
      <c r="AH139" s="11">
        <f>IF(AG139="","",TODAY()-AG139)</f>
        <v/>
      </c>
      <c r="AI139" s="82">
        <f>IF(B139="","",MIN(100,IF(J139&gt;=300000,20,IF(J139&gt;=200000,10,5))+IF(OR(C139="Referral",C139="Passaparola"),20,IF(OR(C139="Sito web",C139="LinkedIn",C139="Email marketing"),15,10))+IF(L139&gt;=8,25,IF(L139&gt;=6,18,IF(L139&gt;=4,12,5)))+IF(AND(V139&lt;&gt;"",V139&lt;&gt;"Non risponde",V139&lt;&gt;"Non interessato"),10,0)+IF(X139="Eseguita",10,0)+IF(Z139&gt;0,15,0)))</f>
        <v/>
      </c>
      <c r="AJ139" s="82">
        <f>IF(AI139="","",IF(AI139&gt;=80,"Hot",IF(AI139&gt;=60,"Alta",IF(AI139&gt;=40,"Media","Bassa"))))</f>
        <v/>
      </c>
      <c r="AK139" s="11">
        <f>IF(B139="","",IF(U139="",TODAY()-B139,U139-B139))</f>
        <v/>
      </c>
      <c r="AL139" s="82">
        <f>IF(B139="","",IF(M139="Vinta","Chiusa - vinta",IF(M139="Persa","Chiusa - persa",IF(AND(U139="",TODAY()-B139&gt;1),"Contattare subito",IF(AND(M139="In corso",AH139&gt;7),"Lead in stallo",IF(AND(AN139&lt;&gt;"",AN139&lt;TODAY(),M139="In corso"),"Follow-up scaduto",IF(AND(K139="Offerta",Y139="",W139&lt;&gt;"",TODAY()-W139&gt;3),"Verificare offerta","OK"))))))</f>
        <v/>
      </c>
      <c r="AM139" s="38" t="n"/>
      <c r="AN139" s="39" t="n"/>
      <c r="AO139" s="11">
        <f>IF(AND(AN139&lt;&gt;"",AN139&lt;TODAY(),M139="In corso"),1,0)</f>
        <v/>
      </c>
      <c r="AP139" s="83">
        <f>IF(B139="","",IF(OR(M139="Vinta",M139="Persa"),0,IF(AL139="Contattare subito",50,0)+IF(AL139="Follow-up scaduto",40,0)+IF(AL139="Lead in stallo",35,0)+IF(AJ139="Hot",30,IF(AJ139="Alta",20,IF(AJ139="Media",10,0)))+IF(AO139=1,10,0)+L139/10+ROW()/100000))</f>
        <v/>
      </c>
    </row>
    <row r="140">
      <c r="A140" s="7">
        <f>IF(B140="","",ROW()-1)</f>
        <v/>
      </c>
      <c r="B140" s="31" t="n"/>
      <c r="C140" s="14" t="n"/>
      <c r="D140" s="14" t="n"/>
      <c r="E140" s="14" t="n"/>
      <c r="F140" s="14" t="n"/>
      <c r="G140" s="14" t="n"/>
      <c r="H140" s="14" t="n"/>
      <c r="I140" s="14" t="n"/>
      <c r="J140" s="15" t="n"/>
      <c r="K140" s="14" t="n"/>
      <c r="L140" s="11">
        <f>IF(K140="","",IF(K140="Nuovo",1,IF(K140="Tentativo contatto",1,IF(K140="Contattato",2,IF(K140="Qualificato",4,IF(K140="Visita fissata",5,IF(K140="Visita effettuata",6,IF(K140="Trattativa",7,IF(K140="Offerta",8,IF(K140="Prenotazione",9,IF(K140="Venduto",10,""))))))))))))</f>
        <v/>
      </c>
      <c r="M140" s="16" t="n"/>
      <c r="N140" s="11">
        <f>IF(L140&gt;=4,1,0)</f>
        <v/>
      </c>
      <c r="O140" s="11">
        <f>IF(L140&gt;=6,1,0)</f>
        <v/>
      </c>
      <c r="P140" s="11">
        <f>IF(L140&gt;=7,1,0)</f>
        <v/>
      </c>
      <c r="Q140" s="11">
        <f>IF(L140&gt;=8,1,0)</f>
        <v/>
      </c>
      <c r="R140" s="11">
        <f>IF(L140&gt;=9,1,0)</f>
        <v/>
      </c>
      <c r="S140" s="11">
        <f>IF(OR(L140=10,M140="Vinta"),1,0)</f>
        <v/>
      </c>
      <c r="T140" s="11">
        <f>IF(M140="Persa",1,0)</f>
        <v/>
      </c>
      <c r="U140" s="31" t="n"/>
      <c r="V140" s="14" t="n"/>
      <c r="W140" s="31" t="n"/>
      <c r="X140" s="14" t="n"/>
      <c r="Y140" s="15" t="n"/>
      <c r="Z140" s="15" t="n"/>
      <c r="AA140" s="15" t="n"/>
      <c r="AB140" s="31" t="n"/>
      <c r="AC140" s="7">
        <f>IF(B140="","",IF(AB140="",TODAY()-B140,AB140-B140))</f>
        <v/>
      </c>
      <c r="AD140" s="14" t="n"/>
      <c r="AE140" s="14" t="n"/>
      <c r="AF140" s="14" t="n"/>
      <c r="AG140" s="37">
        <f>IF(B140="","",MAX(B140,IF(U140="",0,U140),IF(W140="",0,W140),IF(AB140="",0,AB140),IF(AN140="",0,AN140)))</f>
        <v/>
      </c>
      <c r="AH140" s="11">
        <f>IF(AG140="","",TODAY()-AG140)</f>
        <v/>
      </c>
      <c r="AI140" s="80">
        <f>IF(B140="","",MIN(100,IF(J140&gt;=300000,20,IF(J140&gt;=200000,10,5))+IF(OR(C140="Referral",C140="Passaparola"),20,IF(OR(C140="Sito web",C140="LinkedIn",C140="Email marketing"),15,10))+IF(L140&gt;=8,25,IF(L140&gt;=6,18,IF(L140&gt;=4,12,5)))+IF(AND(V140&lt;&gt;"",V140&lt;&gt;"Non risponde",V140&lt;&gt;"Non interessato"),10,0)+IF(X140="Eseguita",10,0)+IF(Z140&gt;0,15,0)))</f>
        <v/>
      </c>
      <c r="AJ140" s="80">
        <f>IF(AI140="","",IF(AI140&gt;=80,"Hot",IF(AI140&gt;=60,"Alta",IF(AI140&gt;=40,"Media","Bassa"))))</f>
        <v/>
      </c>
      <c r="AK140" s="11">
        <f>IF(B140="","",IF(U140="",TODAY()-B140,U140-B140))</f>
        <v/>
      </c>
      <c r="AL140" s="80">
        <f>IF(B140="","",IF(M140="Vinta","Chiusa - vinta",IF(M140="Persa","Chiusa - persa",IF(AND(U140="",TODAY()-B140&gt;1),"Contattare subito",IF(AND(M140="In corso",AH140&gt;7),"Lead in stallo",IF(AND(AN140&lt;&gt;"",AN140&lt;TODAY(),M140="In corso"),"Follow-up scaduto",IF(AND(K140="Offerta",Y140="",W140&lt;&gt;"",TODAY()-W140&gt;3),"Verificare offerta","OK"))))))</f>
        <v/>
      </c>
      <c r="AM140" s="38" t="n"/>
      <c r="AN140" s="39" t="n"/>
      <c r="AO140" s="11">
        <f>IF(AND(AN140&lt;&gt;"",AN140&lt;TODAY(),M140="In corso"),1,0)</f>
        <v/>
      </c>
      <c r="AP140" s="81">
        <f>IF(B140="","",IF(OR(M140="Vinta",M140="Persa"),0,IF(AL140="Contattare subito",50,0)+IF(AL140="Follow-up scaduto",40,0)+IF(AL140="Lead in stallo",35,0)+IF(AJ140="Hot",30,IF(AJ140="Alta",20,IF(AJ140="Media",10,0)))+IF(AO140=1,10,0)+L140/10+ROW()/100000))</f>
        <v/>
      </c>
    </row>
    <row r="141">
      <c r="A141" s="7">
        <f>IF(B141="","",ROW()-1)</f>
        <v/>
      </c>
      <c r="B141" s="31" t="n"/>
      <c r="C141" s="14" t="n"/>
      <c r="D141" s="14" t="n"/>
      <c r="E141" s="14" t="n"/>
      <c r="F141" s="14" t="n"/>
      <c r="G141" s="14" t="n"/>
      <c r="H141" s="14" t="n"/>
      <c r="I141" s="14" t="n"/>
      <c r="J141" s="15" t="n"/>
      <c r="K141" s="14" t="n"/>
      <c r="L141" s="11">
        <f>IF(K141="","",IF(K141="Nuovo",1,IF(K141="Tentativo contatto",1,IF(K141="Contattato",2,IF(K141="Qualificato",4,IF(K141="Visita fissata",5,IF(K141="Visita effettuata",6,IF(K141="Trattativa",7,IF(K141="Offerta",8,IF(K141="Prenotazione",9,IF(K141="Venduto",10,""))))))))))))</f>
        <v/>
      </c>
      <c r="M141" s="16" t="n"/>
      <c r="N141" s="11">
        <f>IF(L141&gt;=4,1,0)</f>
        <v/>
      </c>
      <c r="O141" s="11">
        <f>IF(L141&gt;=6,1,0)</f>
        <v/>
      </c>
      <c r="P141" s="11">
        <f>IF(L141&gt;=7,1,0)</f>
        <v/>
      </c>
      <c r="Q141" s="11">
        <f>IF(L141&gt;=8,1,0)</f>
        <v/>
      </c>
      <c r="R141" s="11">
        <f>IF(L141&gt;=9,1,0)</f>
        <v/>
      </c>
      <c r="S141" s="11">
        <f>IF(OR(L141=10,M141="Vinta"),1,0)</f>
        <v/>
      </c>
      <c r="T141" s="11">
        <f>IF(M141="Persa",1,0)</f>
        <v/>
      </c>
      <c r="U141" s="31" t="n"/>
      <c r="V141" s="14" t="n"/>
      <c r="W141" s="31" t="n"/>
      <c r="X141" s="14" t="n"/>
      <c r="Y141" s="15" t="n"/>
      <c r="Z141" s="15" t="n"/>
      <c r="AA141" s="15" t="n"/>
      <c r="AB141" s="31" t="n"/>
      <c r="AC141" s="7">
        <f>IF(B141="","",IF(AB141="",TODAY()-B141,AB141-B141))</f>
        <v/>
      </c>
      <c r="AD141" s="14" t="n"/>
      <c r="AE141" s="14" t="n"/>
      <c r="AF141" s="14" t="n"/>
      <c r="AG141" s="37">
        <f>IF(B141="","",MAX(B141,IF(U141="",0,U141),IF(W141="",0,W141),IF(AB141="",0,AB141),IF(AN141="",0,AN141)))</f>
        <v/>
      </c>
      <c r="AH141" s="11">
        <f>IF(AG141="","",TODAY()-AG141)</f>
        <v/>
      </c>
      <c r="AI141" s="82">
        <f>IF(B141="","",MIN(100,IF(J141&gt;=300000,20,IF(J141&gt;=200000,10,5))+IF(OR(C141="Referral",C141="Passaparola"),20,IF(OR(C141="Sito web",C141="LinkedIn",C141="Email marketing"),15,10))+IF(L141&gt;=8,25,IF(L141&gt;=6,18,IF(L141&gt;=4,12,5)))+IF(AND(V141&lt;&gt;"",V141&lt;&gt;"Non risponde",V141&lt;&gt;"Non interessato"),10,0)+IF(X141="Eseguita",10,0)+IF(Z141&gt;0,15,0)))</f>
        <v/>
      </c>
      <c r="AJ141" s="82">
        <f>IF(AI141="","",IF(AI141&gt;=80,"Hot",IF(AI141&gt;=60,"Alta",IF(AI141&gt;=40,"Media","Bassa"))))</f>
        <v/>
      </c>
      <c r="AK141" s="11">
        <f>IF(B141="","",IF(U141="",TODAY()-B141,U141-B141))</f>
        <v/>
      </c>
      <c r="AL141" s="82">
        <f>IF(B141="","",IF(M141="Vinta","Chiusa - vinta",IF(M141="Persa","Chiusa - persa",IF(AND(U141="",TODAY()-B141&gt;1),"Contattare subito",IF(AND(M141="In corso",AH141&gt;7),"Lead in stallo",IF(AND(AN141&lt;&gt;"",AN141&lt;TODAY(),M141="In corso"),"Follow-up scaduto",IF(AND(K141="Offerta",Y141="",W141&lt;&gt;"",TODAY()-W141&gt;3),"Verificare offerta","OK"))))))</f>
        <v/>
      </c>
      <c r="AM141" s="38" t="n"/>
      <c r="AN141" s="39" t="n"/>
      <c r="AO141" s="11">
        <f>IF(AND(AN141&lt;&gt;"",AN141&lt;TODAY(),M141="In corso"),1,0)</f>
        <v/>
      </c>
      <c r="AP141" s="83">
        <f>IF(B141="","",IF(OR(M141="Vinta",M141="Persa"),0,IF(AL141="Contattare subito",50,0)+IF(AL141="Follow-up scaduto",40,0)+IF(AL141="Lead in stallo",35,0)+IF(AJ141="Hot",30,IF(AJ141="Alta",20,IF(AJ141="Media",10,0)))+IF(AO141=1,10,0)+L141/10+ROW()/100000))</f>
        <v/>
      </c>
    </row>
    <row r="142">
      <c r="A142" s="7">
        <f>IF(B142="","",ROW()-1)</f>
        <v/>
      </c>
      <c r="B142" s="31" t="n"/>
      <c r="C142" s="14" t="n"/>
      <c r="D142" s="14" t="n"/>
      <c r="E142" s="14" t="n"/>
      <c r="F142" s="14" t="n"/>
      <c r="G142" s="14" t="n"/>
      <c r="H142" s="14" t="n"/>
      <c r="I142" s="14" t="n"/>
      <c r="J142" s="15" t="n"/>
      <c r="K142" s="14" t="n"/>
      <c r="L142" s="11">
        <f>IF(K142="","",IF(K142="Nuovo",1,IF(K142="Tentativo contatto",1,IF(K142="Contattato",2,IF(K142="Qualificato",4,IF(K142="Visita fissata",5,IF(K142="Visita effettuata",6,IF(K142="Trattativa",7,IF(K142="Offerta",8,IF(K142="Prenotazione",9,IF(K142="Venduto",10,""))))))))))))</f>
        <v/>
      </c>
      <c r="M142" s="16" t="n"/>
      <c r="N142" s="11">
        <f>IF(L142&gt;=4,1,0)</f>
        <v/>
      </c>
      <c r="O142" s="11">
        <f>IF(L142&gt;=6,1,0)</f>
        <v/>
      </c>
      <c r="P142" s="11">
        <f>IF(L142&gt;=7,1,0)</f>
        <v/>
      </c>
      <c r="Q142" s="11">
        <f>IF(L142&gt;=8,1,0)</f>
        <v/>
      </c>
      <c r="R142" s="11">
        <f>IF(L142&gt;=9,1,0)</f>
        <v/>
      </c>
      <c r="S142" s="11">
        <f>IF(OR(L142=10,M142="Vinta"),1,0)</f>
        <v/>
      </c>
      <c r="T142" s="11">
        <f>IF(M142="Persa",1,0)</f>
        <v/>
      </c>
      <c r="U142" s="31" t="n"/>
      <c r="V142" s="14" t="n"/>
      <c r="W142" s="31" t="n"/>
      <c r="X142" s="14" t="n"/>
      <c r="Y142" s="15" t="n"/>
      <c r="Z142" s="15" t="n"/>
      <c r="AA142" s="15" t="n"/>
      <c r="AB142" s="31" t="n"/>
      <c r="AC142" s="7">
        <f>IF(B142="","",IF(AB142="",TODAY()-B142,AB142-B142))</f>
        <v/>
      </c>
      <c r="AD142" s="14" t="n"/>
      <c r="AE142" s="14" t="n"/>
      <c r="AF142" s="14" t="n"/>
      <c r="AG142" s="37">
        <f>IF(B142="","",MAX(B142,IF(U142="",0,U142),IF(W142="",0,W142),IF(AB142="",0,AB142),IF(AN142="",0,AN142)))</f>
        <v/>
      </c>
      <c r="AH142" s="11">
        <f>IF(AG142="","",TODAY()-AG142)</f>
        <v/>
      </c>
      <c r="AI142" s="80">
        <f>IF(B142="","",MIN(100,IF(J142&gt;=300000,20,IF(J142&gt;=200000,10,5))+IF(OR(C142="Referral",C142="Passaparola"),20,IF(OR(C142="Sito web",C142="LinkedIn",C142="Email marketing"),15,10))+IF(L142&gt;=8,25,IF(L142&gt;=6,18,IF(L142&gt;=4,12,5)))+IF(AND(V142&lt;&gt;"",V142&lt;&gt;"Non risponde",V142&lt;&gt;"Non interessato"),10,0)+IF(X142="Eseguita",10,0)+IF(Z142&gt;0,15,0)))</f>
        <v/>
      </c>
      <c r="AJ142" s="80">
        <f>IF(AI142="","",IF(AI142&gt;=80,"Hot",IF(AI142&gt;=60,"Alta",IF(AI142&gt;=40,"Media","Bassa"))))</f>
        <v/>
      </c>
      <c r="AK142" s="11">
        <f>IF(B142="","",IF(U142="",TODAY()-B142,U142-B142))</f>
        <v/>
      </c>
      <c r="AL142" s="80">
        <f>IF(B142="","",IF(M142="Vinta","Chiusa - vinta",IF(M142="Persa","Chiusa - persa",IF(AND(U142="",TODAY()-B142&gt;1),"Contattare subito",IF(AND(M142="In corso",AH142&gt;7),"Lead in stallo",IF(AND(AN142&lt;&gt;"",AN142&lt;TODAY(),M142="In corso"),"Follow-up scaduto",IF(AND(K142="Offerta",Y142="",W142&lt;&gt;"",TODAY()-W142&gt;3),"Verificare offerta","OK"))))))</f>
        <v/>
      </c>
      <c r="AM142" s="38" t="n"/>
      <c r="AN142" s="39" t="n"/>
      <c r="AO142" s="11">
        <f>IF(AND(AN142&lt;&gt;"",AN142&lt;TODAY(),M142="In corso"),1,0)</f>
        <v/>
      </c>
      <c r="AP142" s="81">
        <f>IF(B142="","",IF(OR(M142="Vinta",M142="Persa"),0,IF(AL142="Contattare subito",50,0)+IF(AL142="Follow-up scaduto",40,0)+IF(AL142="Lead in stallo",35,0)+IF(AJ142="Hot",30,IF(AJ142="Alta",20,IF(AJ142="Media",10,0)))+IF(AO142=1,10,0)+L142/10+ROW()/100000))</f>
        <v/>
      </c>
    </row>
    <row r="143">
      <c r="A143" s="7">
        <f>IF(B143="","",ROW()-1)</f>
        <v/>
      </c>
      <c r="B143" s="31" t="n"/>
      <c r="C143" s="14" t="n"/>
      <c r="D143" s="14" t="n"/>
      <c r="E143" s="14" t="n"/>
      <c r="F143" s="14" t="n"/>
      <c r="G143" s="14" t="n"/>
      <c r="H143" s="14" t="n"/>
      <c r="I143" s="14" t="n"/>
      <c r="J143" s="15" t="n"/>
      <c r="K143" s="14" t="n"/>
      <c r="L143" s="11">
        <f>IF(K143="","",IF(K143="Nuovo",1,IF(K143="Tentativo contatto",1,IF(K143="Contattato",2,IF(K143="Qualificato",4,IF(K143="Visita fissata",5,IF(K143="Visita effettuata",6,IF(K143="Trattativa",7,IF(K143="Offerta",8,IF(K143="Prenotazione",9,IF(K143="Venduto",10,""))))))))))))</f>
        <v/>
      </c>
      <c r="M143" s="16" t="n"/>
      <c r="N143" s="11">
        <f>IF(L143&gt;=4,1,0)</f>
        <v/>
      </c>
      <c r="O143" s="11">
        <f>IF(L143&gt;=6,1,0)</f>
        <v/>
      </c>
      <c r="P143" s="11">
        <f>IF(L143&gt;=7,1,0)</f>
        <v/>
      </c>
      <c r="Q143" s="11">
        <f>IF(L143&gt;=8,1,0)</f>
        <v/>
      </c>
      <c r="R143" s="11">
        <f>IF(L143&gt;=9,1,0)</f>
        <v/>
      </c>
      <c r="S143" s="11">
        <f>IF(OR(L143=10,M143="Vinta"),1,0)</f>
        <v/>
      </c>
      <c r="T143" s="11">
        <f>IF(M143="Persa",1,0)</f>
        <v/>
      </c>
      <c r="U143" s="31" t="n"/>
      <c r="V143" s="14" t="n"/>
      <c r="W143" s="31" t="n"/>
      <c r="X143" s="14" t="n"/>
      <c r="Y143" s="15" t="n"/>
      <c r="Z143" s="15" t="n"/>
      <c r="AA143" s="15" t="n"/>
      <c r="AB143" s="31" t="n"/>
      <c r="AC143" s="7">
        <f>IF(B143="","",IF(AB143="",TODAY()-B143,AB143-B143))</f>
        <v/>
      </c>
      <c r="AD143" s="14" t="n"/>
      <c r="AE143" s="14" t="n"/>
      <c r="AF143" s="14" t="n"/>
      <c r="AG143" s="37">
        <f>IF(B143="","",MAX(B143,IF(U143="",0,U143),IF(W143="",0,W143),IF(AB143="",0,AB143),IF(AN143="",0,AN143)))</f>
        <v/>
      </c>
      <c r="AH143" s="11">
        <f>IF(AG143="","",TODAY()-AG143)</f>
        <v/>
      </c>
      <c r="AI143" s="82">
        <f>IF(B143="","",MIN(100,IF(J143&gt;=300000,20,IF(J143&gt;=200000,10,5))+IF(OR(C143="Referral",C143="Passaparola"),20,IF(OR(C143="Sito web",C143="LinkedIn",C143="Email marketing"),15,10))+IF(L143&gt;=8,25,IF(L143&gt;=6,18,IF(L143&gt;=4,12,5)))+IF(AND(V143&lt;&gt;"",V143&lt;&gt;"Non risponde",V143&lt;&gt;"Non interessato"),10,0)+IF(X143="Eseguita",10,0)+IF(Z143&gt;0,15,0)))</f>
        <v/>
      </c>
      <c r="AJ143" s="82">
        <f>IF(AI143="","",IF(AI143&gt;=80,"Hot",IF(AI143&gt;=60,"Alta",IF(AI143&gt;=40,"Media","Bassa"))))</f>
        <v/>
      </c>
      <c r="AK143" s="11">
        <f>IF(B143="","",IF(U143="",TODAY()-B143,U143-B143))</f>
        <v/>
      </c>
      <c r="AL143" s="82">
        <f>IF(B143="","",IF(M143="Vinta","Chiusa - vinta",IF(M143="Persa","Chiusa - persa",IF(AND(U143="",TODAY()-B143&gt;1),"Contattare subito",IF(AND(M143="In corso",AH143&gt;7),"Lead in stallo",IF(AND(AN143&lt;&gt;"",AN143&lt;TODAY(),M143="In corso"),"Follow-up scaduto",IF(AND(K143="Offerta",Y143="",W143&lt;&gt;"",TODAY()-W143&gt;3),"Verificare offerta","OK"))))))</f>
        <v/>
      </c>
      <c r="AM143" s="38" t="n"/>
      <c r="AN143" s="39" t="n"/>
      <c r="AO143" s="11">
        <f>IF(AND(AN143&lt;&gt;"",AN143&lt;TODAY(),M143="In corso"),1,0)</f>
        <v/>
      </c>
      <c r="AP143" s="83">
        <f>IF(B143="","",IF(OR(M143="Vinta",M143="Persa"),0,IF(AL143="Contattare subito",50,0)+IF(AL143="Follow-up scaduto",40,0)+IF(AL143="Lead in stallo",35,0)+IF(AJ143="Hot",30,IF(AJ143="Alta",20,IF(AJ143="Media",10,0)))+IF(AO143=1,10,0)+L143/10+ROW()/100000))</f>
        <v/>
      </c>
    </row>
    <row r="144">
      <c r="A144" s="7">
        <f>IF(B144="","",ROW()-1)</f>
        <v/>
      </c>
      <c r="B144" s="31" t="n"/>
      <c r="C144" s="14" t="n"/>
      <c r="D144" s="14" t="n"/>
      <c r="E144" s="14" t="n"/>
      <c r="F144" s="14" t="n"/>
      <c r="G144" s="14" t="n"/>
      <c r="H144" s="14" t="n"/>
      <c r="I144" s="14" t="n"/>
      <c r="J144" s="15" t="n"/>
      <c r="K144" s="14" t="n"/>
      <c r="L144" s="11">
        <f>IF(K144="","",IF(K144="Nuovo",1,IF(K144="Tentativo contatto",1,IF(K144="Contattato",2,IF(K144="Qualificato",4,IF(K144="Visita fissata",5,IF(K144="Visita effettuata",6,IF(K144="Trattativa",7,IF(K144="Offerta",8,IF(K144="Prenotazione",9,IF(K144="Venduto",10,""))))))))))))</f>
        <v/>
      </c>
      <c r="M144" s="16" t="n"/>
      <c r="N144" s="11">
        <f>IF(L144&gt;=4,1,0)</f>
        <v/>
      </c>
      <c r="O144" s="11">
        <f>IF(L144&gt;=6,1,0)</f>
        <v/>
      </c>
      <c r="P144" s="11">
        <f>IF(L144&gt;=7,1,0)</f>
        <v/>
      </c>
      <c r="Q144" s="11">
        <f>IF(L144&gt;=8,1,0)</f>
        <v/>
      </c>
      <c r="R144" s="11">
        <f>IF(L144&gt;=9,1,0)</f>
        <v/>
      </c>
      <c r="S144" s="11">
        <f>IF(OR(L144=10,M144="Vinta"),1,0)</f>
        <v/>
      </c>
      <c r="T144" s="11">
        <f>IF(M144="Persa",1,0)</f>
        <v/>
      </c>
      <c r="U144" s="31" t="n"/>
      <c r="V144" s="14" t="n"/>
      <c r="W144" s="31" t="n"/>
      <c r="X144" s="14" t="n"/>
      <c r="Y144" s="15" t="n"/>
      <c r="Z144" s="15" t="n"/>
      <c r="AA144" s="15" t="n"/>
      <c r="AB144" s="31" t="n"/>
      <c r="AC144" s="7">
        <f>IF(B144="","",IF(AB144="",TODAY()-B144,AB144-B144))</f>
        <v/>
      </c>
      <c r="AD144" s="14" t="n"/>
      <c r="AE144" s="14" t="n"/>
      <c r="AF144" s="14" t="n"/>
      <c r="AG144" s="37">
        <f>IF(B144="","",MAX(B144,IF(U144="",0,U144),IF(W144="",0,W144),IF(AB144="",0,AB144),IF(AN144="",0,AN144)))</f>
        <v/>
      </c>
      <c r="AH144" s="11">
        <f>IF(AG144="","",TODAY()-AG144)</f>
        <v/>
      </c>
      <c r="AI144" s="80">
        <f>IF(B144="","",MIN(100,IF(J144&gt;=300000,20,IF(J144&gt;=200000,10,5))+IF(OR(C144="Referral",C144="Passaparola"),20,IF(OR(C144="Sito web",C144="LinkedIn",C144="Email marketing"),15,10))+IF(L144&gt;=8,25,IF(L144&gt;=6,18,IF(L144&gt;=4,12,5)))+IF(AND(V144&lt;&gt;"",V144&lt;&gt;"Non risponde",V144&lt;&gt;"Non interessato"),10,0)+IF(X144="Eseguita",10,0)+IF(Z144&gt;0,15,0)))</f>
        <v/>
      </c>
      <c r="AJ144" s="80">
        <f>IF(AI144="","",IF(AI144&gt;=80,"Hot",IF(AI144&gt;=60,"Alta",IF(AI144&gt;=40,"Media","Bassa"))))</f>
        <v/>
      </c>
      <c r="AK144" s="11">
        <f>IF(B144="","",IF(U144="",TODAY()-B144,U144-B144))</f>
        <v/>
      </c>
      <c r="AL144" s="80">
        <f>IF(B144="","",IF(M144="Vinta","Chiusa - vinta",IF(M144="Persa","Chiusa - persa",IF(AND(U144="",TODAY()-B144&gt;1),"Contattare subito",IF(AND(M144="In corso",AH144&gt;7),"Lead in stallo",IF(AND(AN144&lt;&gt;"",AN144&lt;TODAY(),M144="In corso"),"Follow-up scaduto",IF(AND(K144="Offerta",Y144="",W144&lt;&gt;"",TODAY()-W144&gt;3),"Verificare offerta","OK"))))))</f>
        <v/>
      </c>
      <c r="AM144" s="38" t="n"/>
      <c r="AN144" s="39" t="n"/>
      <c r="AO144" s="11">
        <f>IF(AND(AN144&lt;&gt;"",AN144&lt;TODAY(),M144="In corso"),1,0)</f>
        <v/>
      </c>
      <c r="AP144" s="81">
        <f>IF(B144="","",IF(OR(M144="Vinta",M144="Persa"),0,IF(AL144="Contattare subito",50,0)+IF(AL144="Follow-up scaduto",40,0)+IF(AL144="Lead in stallo",35,0)+IF(AJ144="Hot",30,IF(AJ144="Alta",20,IF(AJ144="Media",10,0)))+IF(AO144=1,10,0)+L144/10+ROW()/100000))</f>
        <v/>
      </c>
    </row>
    <row r="145">
      <c r="A145" s="7">
        <f>IF(B145="","",ROW()-1)</f>
        <v/>
      </c>
      <c r="B145" s="31" t="n"/>
      <c r="C145" s="14" t="n"/>
      <c r="D145" s="14" t="n"/>
      <c r="E145" s="14" t="n"/>
      <c r="F145" s="14" t="n"/>
      <c r="G145" s="14" t="n"/>
      <c r="H145" s="14" t="n"/>
      <c r="I145" s="14" t="n"/>
      <c r="J145" s="15" t="n"/>
      <c r="K145" s="14" t="n"/>
      <c r="L145" s="11">
        <f>IF(K145="","",IF(K145="Nuovo",1,IF(K145="Tentativo contatto",1,IF(K145="Contattato",2,IF(K145="Qualificato",4,IF(K145="Visita fissata",5,IF(K145="Visita effettuata",6,IF(K145="Trattativa",7,IF(K145="Offerta",8,IF(K145="Prenotazione",9,IF(K145="Venduto",10,""))))))))))))</f>
        <v/>
      </c>
      <c r="M145" s="16" t="n"/>
      <c r="N145" s="11">
        <f>IF(L145&gt;=4,1,0)</f>
        <v/>
      </c>
      <c r="O145" s="11">
        <f>IF(L145&gt;=6,1,0)</f>
        <v/>
      </c>
      <c r="P145" s="11">
        <f>IF(L145&gt;=7,1,0)</f>
        <v/>
      </c>
      <c r="Q145" s="11">
        <f>IF(L145&gt;=8,1,0)</f>
        <v/>
      </c>
      <c r="R145" s="11">
        <f>IF(L145&gt;=9,1,0)</f>
        <v/>
      </c>
      <c r="S145" s="11">
        <f>IF(OR(L145=10,M145="Vinta"),1,0)</f>
        <v/>
      </c>
      <c r="T145" s="11">
        <f>IF(M145="Persa",1,0)</f>
        <v/>
      </c>
      <c r="U145" s="31" t="n"/>
      <c r="V145" s="14" t="n"/>
      <c r="W145" s="31" t="n"/>
      <c r="X145" s="14" t="n"/>
      <c r="Y145" s="15" t="n"/>
      <c r="Z145" s="15" t="n"/>
      <c r="AA145" s="15" t="n"/>
      <c r="AB145" s="31" t="n"/>
      <c r="AC145" s="7">
        <f>IF(B145="","",IF(AB145="",TODAY()-B145,AB145-B145))</f>
        <v/>
      </c>
      <c r="AD145" s="14" t="n"/>
      <c r="AE145" s="14" t="n"/>
      <c r="AF145" s="14" t="n"/>
      <c r="AG145" s="37">
        <f>IF(B145="","",MAX(B145,IF(U145="",0,U145),IF(W145="",0,W145),IF(AB145="",0,AB145),IF(AN145="",0,AN145)))</f>
        <v/>
      </c>
      <c r="AH145" s="11">
        <f>IF(AG145="","",TODAY()-AG145)</f>
        <v/>
      </c>
      <c r="AI145" s="82">
        <f>IF(B145="","",MIN(100,IF(J145&gt;=300000,20,IF(J145&gt;=200000,10,5))+IF(OR(C145="Referral",C145="Passaparola"),20,IF(OR(C145="Sito web",C145="LinkedIn",C145="Email marketing"),15,10))+IF(L145&gt;=8,25,IF(L145&gt;=6,18,IF(L145&gt;=4,12,5)))+IF(AND(V145&lt;&gt;"",V145&lt;&gt;"Non risponde",V145&lt;&gt;"Non interessato"),10,0)+IF(X145="Eseguita",10,0)+IF(Z145&gt;0,15,0)))</f>
        <v/>
      </c>
      <c r="AJ145" s="82">
        <f>IF(AI145="","",IF(AI145&gt;=80,"Hot",IF(AI145&gt;=60,"Alta",IF(AI145&gt;=40,"Media","Bassa"))))</f>
        <v/>
      </c>
      <c r="AK145" s="11">
        <f>IF(B145="","",IF(U145="",TODAY()-B145,U145-B145))</f>
        <v/>
      </c>
      <c r="AL145" s="82">
        <f>IF(B145="","",IF(M145="Vinta","Chiusa - vinta",IF(M145="Persa","Chiusa - persa",IF(AND(U145="",TODAY()-B145&gt;1),"Contattare subito",IF(AND(M145="In corso",AH145&gt;7),"Lead in stallo",IF(AND(AN145&lt;&gt;"",AN145&lt;TODAY(),M145="In corso"),"Follow-up scaduto",IF(AND(K145="Offerta",Y145="",W145&lt;&gt;"",TODAY()-W145&gt;3),"Verificare offerta","OK"))))))</f>
        <v/>
      </c>
      <c r="AM145" s="38" t="n"/>
      <c r="AN145" s="39" t="n"/>
      <c r="AO145" s="11">
        <f>IF(AND(AN145&lt;&gt;"",AN145&lt;TODAY(),M145="In corso"),1,0)</f>
        <v/>
      </c>
      <c r="AP145" s="83">
        <f>IF(B145="","",IF(OR(M145="Vinta",M145="Persa"),0,IF(AL145="Contattare subito",50,0)+IF(AL145="Follow-up scaduto",40,0)+IF(AL145="Lead in stallo",35,0)+IF(AJ145="Hot",30,IF(AJ145="Alta",20,IF(AJ145="Media",10,0)))+IF(AO145=1,10,0)+L145/10+ROW()/100000))</f>
        <v/>
      </c>
    </row>
    <row r="146">
      <c r="A146" s="7">
        <f>IF(B146="","",ROW()-1)</f>
        <v/>
      </c>
      <c r="B146" s="31" t="n"/>
      <c r="C146" s="14" t="n"/>
      <c r="D146" s="14" t="n"/>
      <c r="E146" s="14" t="n"/>
      <c r="F146" s="14" t="n"/>
      <c r="G146" s="14" t="n"/>
      <c r="H146" s="14" t="n"/>
      <c r="I146" s="14" t="n"/>
      <c r="J146" s="15" t="n"/>
      <c r="K146" s="14" t="n"/>
      <c r="L146" s="11">
        <f>IF(K146="","",IF(K146="Nuovo",1,IF(K146="Tentativo contatto",1,IF(K146="Contattato",2,IF(K146="Qualificato",4,IF(K146="Visita fissata",5,IF(K146="Visita effettuata",6,IF(K146="Trattativa",7,IF(K146="Offerta",8,IF(K146="Prenotazione",9,IF(K146="Venduto",10,""))))))))))))</f>
        <v/>
      </c>
      <c r="M146" s="16" t="n"/>
      <c r="N146" s="11">
        <f>IF(L146&gt;=4,1,0)</f>
        <v/>
      </c>
      <c r="O146" s="11">
        <f>IF(L146&gt;=6,1,0)</f>
        <v/>
      </c>
      <c r="P146" s="11">
        <f>IF(L146&gt;=7,1,0)</f>
        <v/>
      </c>
      <c r="Q146" s="11">
        <f>IF(L146&gt;=8,1,0)</f>
        <v/>
      </c>
      <c r="R146" s="11">
        <f>IF(L146&gt;=9,1,0)</f>
        <v/>
      </c>
      <c r="S146" s="11">
        <f>IF(OR(L146=10,M146="Vinta"),1,0)</f>
        <v/>
      </c>
      <c r="T146" s="11">
        <f>IF(M146="Persa",1,0)</f>
        <v/>
      </c>
      <c r="U146" s="31" t="n"/>
      <c r="V146" s="14" t="n"/>
      <c r="W146" s="31" t="n"/>
      <c r="X146" s="14" t="n"/>
      <c r="Y146" s="15" t="n"/>
      <c r="Z146" s="15" t="n"/>
      <c r="AA146" s="15" t="n"/>
      <c r="AB146" s="31" t="n"/>
      <c r="AC146" s="7">
        <f>IF(B146="","",IF(AB146="",TODAY()-B146,AB146-B146))</f>
        <v/>
      </c>
      <c r="AD146" s="14" t="n"/>
      <c r="AE146" s="14" t="n"/>
      <c r="AF146" s="14" t="n"/>
      <c r="AG146" s="37">
        <f>IF(B146="","",MAX(B146,IF(U146="",0,U146),IF(W146="",0,W146),IF(AB146="",0,AB146),IF(AN146="",0,AN146)))</f>
        <v/>
      </c>
      <c r="AH146" s="11">
        <f>IF(AG146="","",TODAY()-AG146)</f>
        <v/>
      </c>
      <c r="AI146" s="80">
        <f>IF(B146="","",MIN(100,IF(J146&gt;=300000,20,IF(J146&gt;=200000,10,5))+IF(OR(C146="Referral",C146="Passaparola"),20,IF(OR(C146="Sito web",C146="LinkedIn",C146="Email marketing"),15,10))+IF(L146&gt;=8,25,IF(L146&gt;=6,18,IF(L146&gt;=4,12,5)))+IF(AND(V146&lt;&gt;"",V146&lt;&gt;"Non risponde",V146&lt;&gt;"Non interessato"),10,0)+IF(X146="Eseguita",10,0)+IF(Z146&gt;0,15,0)))</f>
        <v/>
      </c>
      <c r="AJ146" s="80">
        <f>IF(AI146="","",IF(AI146&gt;=80,"Hot",IF(AI146&gt;=60,"Alta",IF(AI146&gt;=40,"Media","Bassa"))))</f>
        <v/>
      </c>
      <c r="AK146" s="11">
        <f>IF(B146="","",IF(U146="",TODAY()-B146,U146-B146))</f>
        <v/>
      </c>
      <c r="AL146" s="80">
        <f>IF(B146="","",IF(M146="Vinta","Chiusa - vinta",IF(M146="Persa","Chiusa - persa",IF(AND(U146="",TODAY()-B146&gt;1),"Contattare subito",IF(AND(M146="In corso",AH146&gt;7),"Lead in stallo",IF(AND(AN146&lt;&gt;"",AN146&lt;TODAY(),M146="In corso"),"Follow-up scaduto",IF(AND(K146="Offerta",Y146="",W146&lt;&gt;"",TODAY()-W146&gt;3),"Verificare offerta","OK"))))))</f>
        <v/>
      </c>
      <c r="AM146" s="38" t="n"/>
      <c r="AN146" s="39" t="n"/>
      <c r="AO146" s="11">
        <f>IF(AND(AN146&lt;&gt;"",AN146&lt;TODAY(),M146="In corso"),1,0)</f>
        <v/>
      </c>
      <c r="AP146" s="81">
        <f>IF(B146="","",IF(OR(M146="Vinta",M146="Persa"),0,IF(AL146="Contattare subito",50,0)+IF(AL146="Follow-up scaduto",40,0)+IF(AL146="Lead in stallo",35,0)+IF(AJ146="Hot",30,IF(AJ146="Alta",20,IF(AJ146="Media",10,0)))+IF(AO146=1,10,0)+L146/10+ROW()/100000))</f>
        <v/>
      </c>
    </row>
    <row r="147">
      <c r="A147" s="7">
        <f>IF(B147="","",ROW()-1)</f>
        <v/>
      </c>
      <c r="B147" s="31" t="n"/>
      <c r="C147" s="14" t="n"/>
      <c r="D147" s="14" t="n"/>
      <c r="E147" s="14" t="n"/>
      <c r="F147" s="14" t="n"/>
      <c r="G147" s="14" t="n"/>
      <c r="H147" s="14" t="n"/>
      <c r="I147" s="14" t="n"/>
      <c r="J147" s="15" t="n"/>
      <c r="K147" s="14" t="n"/>
      <c r="L147" s="11">
        <f>IF(K147="","",IF(K147="Nuovo",1,IF(K147="Tentativo contatto",1,IF(K147="Contattato",2,IF(K147="Qualificato",4,IF(K147="Visita fissata",5,IF(K147="Visita effettuata",6,IF(K147="Trattativa",7,IF(K147="Offerta",8,IF(K147="Prenotazione",9,IF(K147="Venduto",10,""))))))))))))</f>
        <v/>
      </c>
      <c r="M147" s="16" t="n"/>
      <c r="N147" s="11">
        <f>IF(L147&gt;=4,1,0)</f>
        <v/>
      </c>
      <c r="O147" s="11">
        <f>IF(L147&gt;=6,1,0)</f>
        <v/>
      </c>
      <c r="P147" s="11">
        <f>IF(L147&gt;=7,1,0)</f>
        <v/>
      </c>
      <c r="Q147" s="11">
        <f>IF(L147&gt;=8,1,0)</f>
        <v/>
      </c>
      <c r="R147" s="11">
        <f>IF(L147&gt;=9,1,0)</f>
        <v/>
      </c>
      <c r="S147" s="11">
        <f>IF(OR(L147=10,M147="Vinta"),1,0)</f>
        <v/>
      </c>
      <c r="T147" s="11">
        <f>IF(M147="Persa",1,0)</f>
        <v/>
      </c>
      <c r="U147" s="31" t="n"/>
      <c r="V147" s="14" t="n"/>
      <c r="W147" s="31" t="n"/>
      <c r="X147" s="14" t="n"/>
      <c r="Y147" s="15" t="n"/>
      <c r="Z147" s="15" t="n"/>
      <c r="AA147" s="15" t="n"/>
      <c r="AB147" s="31" t="n"/>
      <c r="AC147" s="7">
        <f>IF(B147="","",IF(AB147="",TODAY()-B147,AB147-B147))</f>
        <v/>
      </c>
      <c r="AD147" s="14" t="n"/>
      <c r="AE147" s="14" t="n"/>
      <c r="AF147" s="14" t="n"/>
      <c r="AG147" s="37">
        <f>IF(B147="","",MAX(B147,IF(U147="",0,U147),IF(W147="",0,W147),IF(AB147="",0,AB147),IF(AN147="",0,AN147)))</f>
        <v/>
      </c>
      <c r="AH147" s="11">
        <f>IF(AG147="","",TODAY()-AG147)</f>
        <v/>
      </c>
      <c r="AI147" s="82">
        <f>IF(B147="","",MIN(100,IF(J147&gt;=300000,20,IF(J147&gt;=200000,10,5))+IF(OR(C147="Referral",C147="Passaparola"),20,IF(OR(C147="Sito web",C147="LinkedIn",C147="Email marketing"),15,10))+IF(L147&gt;=8,25,IF(L147&gt;=6,18,IF(L147&gt;=4,12,5)))+IF(AND(V147&lt;&gt;"",V147&lt;&gt;"Non risponde",V147&lt;&gt;"Non interessato"),10,0)+IF(X147="Eseguita",10,0)+IF(Z147&gt;0,15,0)))</f>
        <v/>
      </c>
      <c r="AJ147" s="82">
        <f>IF(AI147="","",IF(AI147&gt;=80,"Hot",IF(AI147&gt;=60,"Alta",IF(AI147&gt;=40,"Media","Bassa"))))</f>
        <v/>
      </c>
      <c r="AK147" s="11">
        <f>IF(B147="","",IF(U147="",TODAY()-B147,U147-B147))</f>
        <v/>
      </c>
      <c r="AL147" s="82">
        <f>IF(B147="","",IF(M147="Vinta","Chiusa - vinta",IF(M147="Persa","Chiusa - persa",IF(AND(U147="",TODAY()-B147&gt;1),"Contattare subito",IF(AND(M147="In corso",AH147&gt;7),"Lead in stallo",IF(AND(AN147&lt;&gt;"",AN147&lt;TODAY(),M147="In corso"),"Follow-up scaduto",IF(AND(K147="Offerta",Y147="",W147&lt;&gt;"",TODAY()-W147&gt;3),"Verificare offerta","OK"))))))</f>
        <v/>
      </c>
      <c r="AM147" s="38" t="n"/>
      <c r="AN147" s="39" t="n"/>
      <c r="AO147" s="11">
        <f>IF(AND(AN147&lt;&gt;"",AN147&lt;TODAY(),M147="In corso"),1,0)</f>
        <v/>
      </c>
      <c r="AP147" s="83">
        <f>IF(B147="","",IF(OR(M147="Vinta",M147="Persa"),0,IF(AL147="Contattare subito",50,0)+IF(AL147="Follow-up scaduto",40,0)+IF(AL147="Lead in stallo",35,0)+IF(AJ147="Hot",30,IF(AJ147="Alta",20,IF(AJ147="Media",10,0)))+IF(AO147=1,10,0)+L147/10+ROW()/100000))</f>
        <v/>
      </c>
    </row>
    <row r="148">
      <c r="A148" s="7">
        <f>IF(B148="","",ROW()-1)</f>
        <v/>
      </c>
      <c r="B148" s="31" t="n"/>
      <c r="C148" s="14" t="n"/>
      <c r="D148" s="14" t="n"/>
      <c r="E148" s="14" t="n"/>
      <c r="F148" s="14" t="n"/>
      <c r="G148" s="14" t="n"/>
      <c r="H148" s="14" t="n"/>
      <c r="I148" s="14" t="n"/>
      <c r="J148" s="15" t="n"/>
      <c r="K148" s="14" t="n"/>
      <c r="L148" s="11">
        <f>IF(K148="","",IF(K148="Nuovo",1,IF(K148="Tentativo contatto",1,IF(K148="Contattato",2,IF(K148="Qualificato",4,IF(K148="Visita fissata",5,IF(K148="Visita effettuata",6,IF(K148="Trattativa",7,IF(K148="Offerta",8,IF(K148="Prenotazione",9,IF(K148="Venduto",10,""))))))))))))</f>
        <v/>
      </c>
      <c r="M148" s="16" t="n"/>
      <c r="N148" s="11">
        <f>IF(L148&gt;=4,1,0)</f>
        <v/>
      </c>
      <c r="O148" s="11">
        <f>IF(L148&gt;=6,1,0)</f>
        <v/>
      </c>
      <c r="P148" s="11">
        <f>IF(L148&gt;=7,1,0)</f>
        <v/>
      </c>
      <c r="Q148" s="11">
        <f>IF(L148&gt;=8,1,0)</f>
        <v/>
      </c>
      <c r="R148" s="11">
        <f>IF(L148&gt;=9,1,0)</f>
        <v/>
      </c>
      <c r="S148" s="11">
        <f>IF(OR(L148=10,M148="Vinta"),1,0)</f>
        <v/>
      </c>
      <c r="T148" s="11">
        <f>IF(M148="Persa",1,0)</f>
        <v/>
      </c>
      <c r="U148" s="31" t="n"/>
      <c r="V148" s="14" t="n"/>
      <c r="W148" s="31" t="n"/>
      <c r="X148" s="14" t="n"/>
      <c r="Y148" s="15" t="n"/>
      <c r="Z148" s="15" t="n"/>
      <c r="AA148" s="15" t="n"/>
      <c r="AB148" s="31" t="n"/>
      <c r="AC148" s="7">
        <f>IF(B148="","",IF(AB148="",TODAY()-B148,AB148-B148))</f>
        <v/>
      </c>
      <c r="AD148" s="14" t="n"/>
      <c r="AE148" s="14" t="n"/>
      <c r="AF148" s="14" t="n"/>
      <c r="AG148" s="37">
        <f>IF(B148="","",MAX(B148,IF(U148="",0,U148),IF(W148="",0,W148),IF(AB148="",0,AB148),IF(AN148="",0,AN148)))</f>
        <v/>
      </c>
      <c r="AH148" s="11">
        <f>IF(AG148="","",TODAY()-AG148)</f>
        <v/>
      </c>
      <c r="AI148" s="80">
        <f>IF(B148="","",MIN(100,IF(J148&gt;=300000,20,IF(J148&gt;=200000,10,5))+IF(OR(C148="Referral",C148="Passaparola"),20,IF(OR(C148="Sito web",C148="LinkedIn",C148="Email marketing"),15,10))+IF(L148&gt;=8,25,IF(L148&gt;=6,18,IF(L148&gt;=4,12,5)))+IF(AND(V148&lt;&gt;"",V148&lt;&gt;"Non risponde",V148&lt;&gt;"Non interessato"),10,0)+IF(X148="Eseguita",10,0)+IF(Z148&gt;0,15,0)))</f>
        <v/>
      </c>
      <c r="AJ148" s="80">
        <f>IF(AI148="","",IF(AI148&gt;=80,"Hot",IF(AI148&gt;=60,"Alta",IF(AI148&gt;=40,"Media","Bassa"))))</f>
        <v/>
      </c>
      <c r="AK148" s="11">
        <f>IF(B148="","",IF(U148="",TODAY()-B148,U148-B148))</f>
        <v/>
      </c>
      <c r="AL148" s="80">
        <f>IF(B148="","",IF(M148="Vinta","Chiusa - vinta",IF(M148="Persa","Chiusa - persa",IF(AND(U148="",TODAY()-B148&gt;1),"Contattare subito",IF(AND(M148="In corso",AH148&gt;7),"Lead in stallo",IF(AND(AN148&lt;&gt;"",AN148&lt;TODAY(),M148="In corso"),"Follow-up scaduto",IF(AND(K148="Offerta",Y148="",W148&lt;&gt;"",TODAY()-W148&gt;3),"Verificare offerta","OK"))))))</f>
        <v/>
      </c>
      <c r="AM148" s="38" t="n"/>
      <c r="AN148" s="39" t="n"/>
      <c r="AO148" s="11">
        <f>IF(AND(AN148&lt;&gt;"",AN148&lt;TODAY(),M148="In corso"),1,0)</f>
        <v/>
      </c>
      <c r="AP148" s="81">
        <f>IF(B148="","",IF(OR(M148="Vinta",M148="Persa"),0,IF(AL148="Contattare subito",50,0)+IF(AL148="Follow-up scaduto",40,0)+IF(AL148="Lead in stallo",35,0)+IF(AJ148="Hot",30,IF(AJ148="Alta",20,IF(AJ148="Media",10,0)))+IF(AO148=1,10,0)+L148/10+ROW()/100000))</f>
        <v/>
      </c>
    </row>
    <row r="149">
      <c r="A149" s="7">
        <f>IF(B149="","",ROW()-1)</f>
        <v/>
      </c>
      <c r="B149" s="31" t="n"/>
      <c r="C149" s="14" t="n"/>
      <c r="D149" s="14" t="n"/>
      <c r="E149" s="14" t="n"/>
      <c r="F149" s="14" t="n"/>
      <c r="G149" s="14" t="n"/>
      <c r="H149" s="14" t="n"/>
      <c r="I149" s="14" t="n"/>
      <c r="J149" s="15" t="n"/>
      <c r="K149" s="14" t="n"/>
      <c r="L149" s="11">
        <f>IF(K149="","",IF(K149="Nuovo",1,IF(K149="Tentativo contatto",1,IF(K149="Contattato",2,IF(K149="Qualificato",4,IF(K149="Visita fissata",5,IF(K149="Visita effettuata",6,IF(K149="Trattativa",7,IF(K149="Offerta",8,IF(K149="Prenotazione",9,IF(K149="Venduto",10,""))))))))))))</f>
        <v/>
      </c>
      <c r="M149" s="16" t="n"/>
      <c r="N149" s="11">
        <f>IF(L149&gt;=4,1,0)</f>
        <v/>
      </c>
      <c r="O149" s="11">
        <f>IF(L149&gt;=6,1,0)</f>
        <v/>
      </c>
      <c r="P149" s="11">
        <f>IF(L149&gt;=7,1,0)</f>
        <v/>
      </c>
      <c r="Q149" s="11">
        <f>IF(L149&gt;=8,1,0)</f>
        <v/>
      </c>
      <c r="R149" s="11">
        <f>IF(L149&gt;=9,1,0)</f>
        <v/>
      </c>
      <c r="S149" s="11">
        <f>IF(OR(L149=10,M149="Vinta"),1,0)</f>
        <v/>
      </c>
      <c r="T149" s="11">
        <f>IF(M149="Persa",1,0)</f>
        <v/>
      </c>
      <c r="U149" s="31" t="n"/>
      <c r="V149" s="14" t="n"/>
      <c r="W149" s="31" t="n"/>
      <c r="X149" s="14" t="n"/>
      <c r="Y149" s="15" t="n"/>
      <c r="Z149" s="15" t="n"/>
      <c r="AA149" s="15" t="n"/>
      <c r="AB149" s="31" t="n"/>
      <c r="AC149" s="7">
        <f>IF(B149="","",IF(AB149="",TODAY()-B149,AB149-B149))</f>
        <v/>
      </c>
      <c r="AD149" s="14" t="n"/>
      <c r="AE149" s="14" t="n"/>
      <c r="AF149" s="14" t="n"/>
      <c r="AG149" s="37">
        <f>IF(B149="","",MAX(B149,IF(U149="",0,U149),IF(W149="",0,W149),IF(AB149="",0,AB149),IF(AN149="",0,AN149)))</f>
        <v/>
      </c>
      <c r="AH149" s="11">
        <f>IF(AG149="","",TODAY()-AG149)</f>
        <v/>
      </c>
      <c r="AI149" s="82">
        <f>IF(B149="","",MIN(100,IF(J149&gt;=300000,20,IF(J149&gt;=200000,10,5))+IF(OR(C149="Referral",C149="Passaparola"),20,IF(OR(C149="Sito web",C149="LinkedIn",C149="Email marketing"),15,10))+IF(L149&gt;=8,25,IF(L149&gt;=6,18,IF(L149&gt;=4,12,5)))+IF(AND(V149&lt;&gt;"",V149&lt;&gt;"Non risponde",V149&lt;&gt;"Non interessato"),10,0)+IF(X149="Eseguita",10,0)+IF(Z149&gt;0,15,0)))</f>
        <v/>
      </c>
      <c r="AJ149" s="82">
        <f>IF(AI149="","",IF(AI149&gt;=80,"Hot",IF(AI149&gt;=60,"Alta",IF(AI149&gt;=40,"Media","Bassa"))))</f>
        <v/>
      </c>
      <c r="AK149" s="11">
        <f>IF(B149="","",IF(U149="",TODAY()-B149,U149-B149))</f>
        <v/>
      </c>
      <c r="AL149" s="82">
        <f>IF(B149="","",IF(M149="Vinta","Chiusa - vinta",IF(M149="Persa","Chiusa - persa",IF(AND(U149="",TODAY()-B149&gt;1),"Contattare subito",IF(AND(M149="In corso",AH149&gt;7),"Lead in stallo",IF(AND(AN149&lt;&gt;"",AN149&lt;TODAY(),M149="In corso"),"Follow-up scaduto",IF(AND(K149="Offerta",Y149="",W149&lt;&gt;"",TODAY()-W149&gt;3),"Verificare offerta","OK"))))))</f>
        <v/>
      </c>
      <c r="AM149" s="38" t="n"/>
      <c r="AN149" s="39" t="n"/>
      <c r="AO149" s="11">
        <f>IF(AND(AN149&lt;&gt;"",AN149&lt;TODAY(),M149="In corso"),1,0)</f>
        <v/>
      </c>
      <c r="AP149" s="83">
        <f>IF(B149="","",IF(OR(M149="Vinta",M149="Persa"),0,IF(AL149="Contattare subito",50,0)+IF(AL149="Follow-up scaduto",40,0)+IF(AL149="Lead in stallo",35,0)+IF(AJ149="Hot",30,IF(AJ149="Alta",20,IF(AJ149="Media",10,0)))+IF(AO149=1,10,0)+L149/10+ROW()/100000))</f>
        <v/>
      </c>
    </row>
    <row r="150">
      <c r="A150" s="7">
        <f>IF(B150="","",ROW()-1)</f>
        <v/>
      </c>
      <c r="B150" s="31" t="n"/>
      <c r="C150" s="14" t="n"/>
      <c r="D150" s="14" t="n"/>
      <c r="E150" s="14" t="n"/>
      <c r="F150" s="14" t="n"/>
      <c r="G150" s="14" t="n"/>
      <c r="H150" s="14" t="n"/>
      <c r="I150" s="14" t="n"/>
      <c r="J150" s="15" t="n"/>
      <c r="K150" s="14" t="n"/>
      <c r="L150" s="11">
        <f>IF(K150="","",IF(K150="Nuovo",1,IF(K150="Tentativo contatto",1,IF(K150="Contattato",2,IF(K150="Qualificato",4,IF(K150="Visita fissata",5,IF(K150="Visita effettuata",6,IF(K150="Trattativa",7,IF(K150="Offerta",8,IF(K150="Prenotazione",9,IF(K150="Venduto",10,""))))))))))))</f>
        <v/>
      </c>
      <c r="M150" s="16" t="n"/>
      <c r="N150" s="11">
        <f>IF(L150&gt;=4,1,0)</f>
        <v/>
      </c>
      <c r="O150" s="11">
        <f>IF(L150&gt;=6,1,0)</f>
        <v/>
      </c>
      <c r="P150" s="11">
        <f>IF(L150&gt;=7,1,0)</f>
        <v/>
      </c>
      <c r="Q150" s="11">
        <f>IF(L150&gt;=8,1,0)</f>
        <v/>
      </c>
      <c r="R150" s="11">
        <f>IF(L150&gt;=9,1,0)</f>
        <v/>
      </c>
      <c r="S150" s="11">
        <f>IF(OR(L150=10,M150="Vinta"),1,0)</f>
        <v/>
      </c>
      <c r="T150" s="11">
        <f>IF(M150="Persa",1,0)</f>
        <v/>
      </c>
      <c r="U150" s="31" t="n"/>
      <c r="V150" s="14" t="n"/>
      <c r="W150" s="31" t="n"/>
      <c r="X150" s="14" t="n"/>
      <c r="Y150" s="15" t="n"/>
      <c r="Z150" s="15" t="n"/>
      <c r="AA150" s="15" t="n"/>
      <c r="AB150" s="31" t="n"/>
      <c r="AC150" s="7">
        <f>IF(B150="","",IF(AB150="",TODAY()-B150,AB150-B150))</f>
        <v/>
      </c>
      <c r="AD150" s="14" t="n"/>
      <c r="AE150" s="14" t="n"/>
      <c r="AF150" s="14" t="n"/>
      <c r="AG150" s="37">
        <f>IF(B150="","",MAX(B150,IF(U150="",0,U150),IF(W150="",0,W150),IF(AB150="",0,AB150),IF(AN150="",0,AN150)))</f>
        <v/>
      </c>
      <c r="AH150" s="11">
        <f>IF(AG150="","",TODAY()-AG150)</f>
        <v/>
      </c>
      <c r="AI150" s="80">
        <f>IF(B150="","",MIN(100,IF(J150&gt;=300000,20,IF(J150&gt;=200000,10,5))+IF(OR(C150="Referral",C150="Passaparola"),20,IF(OR(C150="Sito web",C150="LinkedIn",C150="Email marketing"),15,10))+IF(L150&gt;=8,25,IF(L150&gt;=6,18,IF(L150&gt;=4,12,5)))+IF(AND(V150&lt;&gt;"",V150&lt;&gt;"Non risponde",V150&lt;&gt;"Non interessato"),10,0)+IF(X150="Eseguita",10,0)+IF(Z150&gt;0,15,0)))</f>
        <v/>
      </c>
      <c r="AJ150" s="80">
        <f>IF(AI150="","",IF(AI150&gt;=80,"Hot",IF(AI150&gt;=60,"Alta",IF(AI150&gt;=40,"Media","Bassa"))))</f>
        <v/>
      </c>
      <c r="AK150" s="11">
        <f>IF(B150="","",IF(U150="",TODAY()-B150,U150-B150))</f>
        <v/>
      </c>
      <c r="AL150" s="80">
        <f>IF(B150="","",IF(M150="Vinta","Chiusa - vinta",IF(M150="Persa","Chiusa - persa",IF(AND(U150="",TODAY()-B150&gt;1),"Contattare subito",IF(AND(M150="In corso",AH150&gt;7),"Lead in stallo",IF(AND(AN150&lt;&gt;"",AN150&lt;TODAY(),M150="In corso"),"Follow-up scaduto",IF(AND(K150="Offerta",Y150="",W150&lt;&gt;"",TODAY()-W150&gt;3),"Verificare offerta","OK"))))))</f>
        <v/>
      </c>
      <c r="AM150" s="38" t="n"/>
      <c r="AN150" s="39" t="n"/>
      <c r="AO150" s="11">
        <f>IF(AND(AN150&lt;&gt;"",AN150&lt;TODAY(),M150="In corso"),1,0)</f>
        <v/>
      </c>
      <c r="AP150" s="81">
        <f>IF(B150="","",IF(OR(M150="Vinta",M150="Persa"),0,IF(AL150="Contattare subito",50,0)+IF(AL150="Follow-up scaduto",40,0)+IF(AL150="Lead in stallo",35,0)+IF(AJ150="Hot",30,IF(AJ150="Alta",20,IF(AJ150="Media",10,0)))+IF(AO150=1,10,0)+L150/10+ROW()/100000))</f>
        <v/>
      </c>
    </row>
    <row r="151">
      <c r="A151" s="7">
        <f>IF(B151="","",ROW()-1)</f>
        <v/>
      </c>
      <c r="B151" s="31" t="n"/>
      <c r="C151" s="14" t="n"/>
      <c r="D151" s="14" t="n"/>
      <c r="E151" s="14" t="n"/>
      <c r="F151" s="14" t="n"/>
      <c r="G151" s="14" t="n"/>
      <c r="H151" s="14" t="n"/>
      <c r="I151" s="14" t="n"/>
      <c r="J151" s="15" t="n"/>
      <c r="K151" s="14" t="n"/>
      <c r="L151" s="11">
        <f>IF(K151="","",IF(K151="Nuovo",1,IF(K151="Tentativo contatto",1,IF(K151="Contattato",2,IF(K151="Qualificato",4,IF(K151="Visita fissata",5,IF(K151="Visita effettuata",6,IF(K151="Trattativa",7,IF(K151="Offerta",8,IF(K151="Prenotazione",9,IF(K151="Venduto",10,""))))))))))))</f>
        <v/>
      </c>
      <c r="M151" s="16" t="n"/>
      <c r="N151" s="11">
        <f>IF(L151&gt;=4,1,0)</f>
        <v/>
      </c>
      <c r="O151" s="11">
        <f>IF(L151&gt;=6,1,0)</f>
        <v/>
      </c>
      <c r="P151" s="11">
        <f>IF(L151&gt;=7,1,0)</f>
        <v/>
      </c>
      <c r="Q151" s="11">
        <f>IF(L151&gt;=8,1,0)</f>
        <v/>
      </c>
      <c r="R151" s="11">
        <f>IF(L151&gt;=9,1,0)</f>
        <v/>
      </c>
      <c r="S151" s="11">
        <f>IF(OR(L151=10,M151="Vinta"),1,0)</f>
        <v/>
      </c>
      <c r="T151" s="11">
        <f>IF(M151="Persa",1,0)</f>
        <v/>
      </c>
      <c r="U151" s="31" t="n"/>
      <c r="V151" s="14" t="n"/>
      <c r="W151" s="31" t="n"/>
      <c r="X151" s="14" t="n"/>
      <c r="Y151" s="15" t="n"/>
      <c r="Z151" s="15" t="n"/>
      <c r="AA151" s="15" t="n"/>
      <c r="AB151" s="31" t="n"/>
      <c r="AC151" s="7">
        <f>IF(B151="","",IF(AB151="",TODAY()-B151,AB151-B151))</f>
        <v/>
      </c>
      <c r="AD151" s="14" t="n"/>
      <c r="AE151" s="14" t="n"/>
      <c r="AF151" s="14" t="n"/>
      <c r="AG151" s="37">
        <f>IF(B151="","",MAX(B151,IF(U151="",0,U151),IF(W151="",0,W151),IF(AB151="",0,AB151),IF(AN151="",0,AN151)))</f>
        <v/>
      </c>
      <c r="AH151" s="11">
        <f>IF(AG151="","",TODAY()-AG151)</f>
        <v/>
      </c>
      <c r="AI151" s="82">
        <f>IF(B151="","",MIN(100,IF(J151&gt;=300000,20,IF(J151&gt;=200000,10,5))+IF(OR(C151="Referral",C151="Passaparola"),20,IF(OR(C151="Sito web",C151="LinkedIn",C151="Email marketing"),15,10))+IF(L151&gt;=8,25,IF(L151&gt;=6,18,IF(L151&gt;=4,12,5)))+IF(AND(V151&lt;&gt;"",V151&lt;&gt;"Non risponde",V151&lt;&gt;"Non interessato"),10,0)+IF(X151="Eseguita",10,0)+IF(Z151&gt;0,15,0)))</f>
        <v/>
      </c>
      <c r="AJ151" s="82">
        <f>IF(AI151="","",IF(AI151&gt;=80,"Hot",IF(AI151&gt;=60,"Alta",IF(AI151&gt;=40,"Media","Bassa"))))</f>
        <v/>
      </c>
      <c r="AK151" s="11">
        <f>IF(B151="","",IF(U151="",TODAY()-B151,U151-B151))</f>
        <v/>
      </c>
      <c r="AL151" s="82">
        <f>IF(B151="","",IF(M151="Vinta","Chiusa - vinta",IF(M151="Persa","Chiusa - persa",IF(AND(U151="",TODAY()-B151&gt;1),"Contattare subito",IF(AND(M151="In corso",AH151&gt;7),"Lead in stallo",IF(AND(AN151&lt;&gt;"",AN151&lt;TODAY(),M151="In corso"),"Follow-up scaduto",IF(AND(K151="Offerta",Y151="",W151&lt;&gt;"",TODAY()-W151&gt;3),"Verificare offerta","OK"))))))</f>
        <v/>
      </c>
      <c r="AM151" s="38" t="n"/>
      <c r="AN151" s="39" t="n"/>
      <c r="AO151" s="11">
        <f>IF(AND(AN151&lt;&gt;"",AN151&lt;TODAY(),M151="In corso"),1,0)</f>
        <v/>
      </c>
      <c r="AP151" s="83">
        <f>IF(B151="","",IF(OR(M151="Vinta",M151="Persa"),0,IF(AL151="Contattare subito",50,0)+IF(AL151="Follow-up scaduto",40,0)+IF(AL151="Lead in stallo",35,0)+IF(AJ151="Hot",30,IF(AJ151="Alta",20,IF(AJ151="Media",10,0)))+IF(AO151=1,10,0)+L151/10+ROW()/100000))</f>
        <v/>
      </c>
    </row>
    <row r="152">
      <c r="A152" s="7">
        <f>IF(B152="","",ROW()-1)</f>
        <v/>
      </c>
      <c r="B152" s="31" t="n"/>
      <c r="C152" s="14" t="n"/>
      <c r="D152" s="14" t="n"/>
      <c r="E152" s="14" t="n"/>
      <c r="F152" s="14" t="n"/>
      <c r="G152" s="14" t="n"/>
      <c r="H152" s="14" t="n"/>
      <c r="I152" s="14" t="n"/>
      <c r="J152" s="15" t="n"/>
      <c r="K152" s="14" t="n"/>
      <c r="L152" s="11">
        <f>IF(K152="","",IF(K152="Nuovo",1,IF(K152="Tentativo contatto",1,IF(K152="Contattato",2,IF(K152="Qualificato",4,IF(K152="Visita fissata",5,IF(K152="Visita effettuata",6,IF(K152="Trattativa",7,IF(K152="Offerta",8,IF(K152="Prenotazione",9,IF(K152="Venduto",10,""))))))))))))</f>
        <v/>
      </c>
      <c r="M152" s="16" t="n"/>
      <c r="N152" s="11">
        <f>IF(L152&gt;=4,1,0)</f>
        <v/>
      </c>
      <c r="O152" s="11">
        <f>IF(L152&gt;=6,1,0)</f>
        <v/>
      </c>
      <c r="P152" s="11">
        <f>IF(L152&gt;=7,1,0)</f>
        <v/>
      </c>
      <c r="Q152" s="11">
        <f>IF(L152&gt;=8,1,0)</f>
        <v/>
      </c>
      <c r="R152" s="11">
        <f>IF(L152&gt;=9,1,0)</f>
        <v/>
      </c>
      <c r="S152" s="11">
        <f>IF(OR(L152=10,M152="Vinta"),1,0)</f>
        <v/>
      </c>
      <c r="T152" s="11">
        <f>IF(M152="Persa",1,0)</f>
        <v/>
      </c>
      <c r="U152" s="31" t="n"/>
      <c r="V152" s="14" t="n"/>
      <c r="W152" s="31" t="n"/>
      <c r="X152" s="14" t="n"/>
      <c r="Y152" s="15" t="n"/>
      <c r="Z152" s="15" t="n"/>
      <c r="AA152" s="15" t="n"/>
      <c r="AB152" s="31" t="n"/>
      <c r="AC152" s="7">
        <f>IF(B152="","",IF(AB152="",TODAY()-B152,AB152-B152))</f>
        <v/>
      </c>
      <c r="AD152" s="14" t="n"/>
      <c r="AE152" s="14" t="n"/>
      <c r="AF152" s="14" t="n"/>
      <c r="AG152" s="37">
        <f>IF(B152="","",MAX(B152,IF(U152="",0,U152),IF(W152="",0,W152),IF(AB152="",0,AB152),IF(AN152="",0,AN152)))</f>
        <v/>
      </c>
      <c r="AH152" s="11">
        <f>IF(AG152="","",TODAY()-AG152)</f>
        <v/>
      </c>
      <c r="AI152" s="80">
        <f>IF(B152="","",MIN(100,IF(J152&gt;=300000,20,IF(J152&gt;=200000,10,5))+IF(OR(C152="Referral",C152="Passaparola"),20,IF(OR(C152="Sito web",C152="LinkedIn",C152="Email marketing"),15,10))+IF(L152&gt;=8,25,IF(L152&gt;=6,18,IF(L152&gt;=4,12,5)))+IF(AND(V152&lt;&gt;"",V152&lt;&gt;"Non risponde",V152&lt;&gt;"Non interessato"),10,0)+IF(X152="Eseguita",10,0)+IF(Z152&gt;0,15,0)))</f>
        <v/>
      </c>
      <c r="AJ152" s="80">
        <f>IF(AI152="","",IF(AI152&gt;=80,"Hot",IF(AI152&gt;=60,"Alta",IF(AI152&gt;=40,"Media","Bassa"))))</f>
        <v/>
      </c>
      <c r="AK152" s="11">
        <f>IF(B152="","",IF(U152="",TODAY()-B152,U152-B152))</f>
        <v/>
      </c>
      <c r="AL152" s="80">
        <f>IF(B152="","",IF(M152="Vinta","Chiusa - vinta",IF(M152="Persa","Chiusa - persa",IF(AND(U152="",TODAY()-B152&gt;1),"Contattare subito",IF(AND(M152="In corso",AH152&gt;7),"Lead in stallo",IF(AND(AN152&lt;&gt;"",AN152&lt;TODAY(),M152="In corso"),"Follow-up scaduto",IF(AND(K152="Offerta",Y152="",W152&lt;&gt;"",TODAY()-W152&gt;3),"Verificare offerta","OK"))))))</f>
        <v/>
      </c>
      <c r="AM152" s="38" t="n"/>
      <c r="AN152" s="39" t="n"/>
      <c r="AO152" s="11">
        <f>IF(AND(AN152&lt;&gt;"",AN152&lt;TODAY(),M152="In corso"),1,0)</f>
        <v/>
      </c>
      <c r="AP152" s="81">
        <f>IF(B152="","",IF(OR(M152="Vinta",M152="Persa"),0,IF(AL152="Contattare subito",50,0)+IF(AL152="Follow-up scaduto",40,0)+IF(AL152="Lead in stallo",35,0)+IF(AJ152="Hot",30,IF(AJ152="Alta",20,IF(AJ152="Media",10,0)))+IF(AO152=1,10,0)+L152/10+ROW()/100000))</f>
        <v/>
      </c>
    </row>
    <row r="153">
      <c r="A153" s="7">
        <f>IF(B153="","",ROW()-1)</f>
        <v/>
      </c>
      <c r="B153" s="31" t="n"/>
      <c r="C153" s="14" t="n"/>
      <c r="D153" s="14" t="n"/>
      <c r="E153" s="14" t="n"/>
      <c r="F153" s="14" t="n"/>
      <c r="G153" s="14" t="n"/>
      <c r="H153" s="14" t="n"/>
      <c r="I153" s="14" t="n"/>
      <c r="J153" s="15" t="n"/>
      <c r="K153" s="14" t="n"/>
      <c r="L153" s="11">
        <f>IF(K153="","",IF(K153="Nuovo",1,IF(K153="Tentativo contatto",1,IF(K153="Contattato",2,IF(K153="Qualificato",4,IF(K153="Visita fissata",5,IF(K153="Visita effettuata",6,IF(K153="Trattativa",7,IF(K153="Offerta",8,IF(K153="Prenotazione",9,IF(K153="Venduto",10,""))))))))))))</f>
        <v/>
      </c>
      <c r="M153" s="16" t="n"/>
      <c r="N153" s="11">
        <f>IF(L153&gt;=4,1,0)</f>
        <v/>
      </c>
      <c r="O153" s="11">
        <f>IF(L153&gt;=6,1,0)</f>
        <v/>
      </c>
      <c r="P153" s="11">
        <f>IF(L153&gt;=7,1,0)</f>
        <v/>
      </c>
      <c r="Q153" s="11">
        <f>IF(L153&gt;=8,1,0)</f>
        <v/>
      </c>
      <c r="R153" s="11">
        <f>IF(L153&gt;=9,1,0)</f>
        <v/>
      </c>
      <c r="S153" s="11">
        <f>IF(OR(L153=10,M153="Vinta"),1,0)</f>
        <v/>
      </c>
      <c r="T153" s="11">
        <f>IF(M153="Persa",1,0)</f>
        <v/>
      </c>
      <c r="U153" s="31" t="n"/>
      <c r="V153" s="14" t="n"/>
      <c r="W153" s="31" t="n"/>
      <c r="X153" s="14" t="n"/>
      <c r="Y153" s="15" t="n"/>
      <c r="Z153" s="15" t="n"/>
      <c r="AA153" s="15" t="n"/>
      <c r="AB153" s="31" t="n"/>
      <c r="AC153" s="7">
        <f>IF(B153="","",IF(AB153="",TODAY()-B153,AB153-B153))</f>
        <v/>
      </c>
      <c r="AD153" s="14" t="n"/>
      <c r="AE153" s="14" t="n"/>
      <c r="AF153" s="14" t="n"/>
      <c r="AG153" s="37">
        <f>IF(B153="","",MAX(B153,IF(U153="",0,U153),IF(W153="",0,W153),IF(AB153="",0,AB153),IF(AN153="",0,AN153)))</f>
        <v/>
      </c>
      <c r="AH153" s="11">
        <f>IF(AG153="","",TODAY()-AG153)</f>
        <v/>
      </c>
      <c r="AI153" s="82">
        <f>IF(B153="","",MIN(100,IF(J153&gt;=300000,20,IF(J153&gt;=200000,10,5))+IF(OR(C153="Referral",C153="Passaparola"),20,IF(OR(C153="Sito web",C153="LinkedIn",C153="Email marketing"),15,10))+IF(L153&gt;=8,25,IF(L153&gt;=6,18,IF(L153&gt;=4,12,5)))+IF(AND(V153&lt;&gt;"",V153&lt;&gt;"Non risponde",V153&lt;&gt;"Non interessato"),10,0)+IF(X153="Eseguita",10,0)+IF(Z153&gt;0,15,0)))</f>
        <v/>
      </c>
      <c r="AJ153" s="82">
        <f>IF(AI153="","",IF(AI153&gt;=80,"Hot",IF(AI153&gt;=60,"Alta",IF(AI153&gt;=40,"Media","Bassa"))))</f>
        <v/>
      </c>
      <c r="AK153" s="11">
        <f>IF(B153="","",IF(U153="",TODAY()-B153,U153-B153))</f>
        <v/>
      </c>
      <c r="AL153" s="82">
        <f>IF(B153="","",IF(M153="Vinta","Chiusa - vinta",IF(M153="Persa","Chiusa - persa",IF(AND(U153="",TODAY()-B153&gt;1),"Contattare subito",IF(AND(M153="In corso",AH153&gt;7),"Lead in stallo",IF(AND(AN153&lt;&gt;"",AN153&lt;TODAY(),M153="In corso"),"Follow-up scaduto",IF(AND(K153="Offerta",Y153="",W153&lt;&gt;"",TODAY()-W153&gt;3),"Verificare offerta","OK"))))))</f>
        <v/>
      </c>
      <c r="AM153" s="38" t="n"/>
      <c r="AN153" s="39" t="n"/>
      <c r="AO153" s="11">
        <f>IF(AND(AN153&lt;&gt;"",AN153&lt;TODAY(),M153="In corso"),1,0)</f>
        <v/>
      </c>
      <c r="AP153" s="83">
        <f>IF(B153="","",IF(OR(M153="Vinta",M153="Persa"),0,IF(AL153="Contattare subito",50,0)+IF(AL153="Follow-up scaduto",40,0)+IF(AL153="Lead in stallo",35,0)+IF(AJ153="Hot",30,IF(AJ153="Alta",20,IF(AJ153="Media",10,0)))+IF(AO153=1,10,0)+L153/10+ROW()/100000))</f>
        <v/>
      </c>
    </row>
    <row r="154">
      <c r="A154" s="7">
        <f>IF(B154="","",ROW()-1)</f>
        <v/>
      </c>
      <c r="B154" s="31" t="n"/>
      <c r="C154" s="14" t="n"/>
      <c r="D154" s="14" t="n"/>
      <c r="E154" s="14" t="n"/>
      <c r="F154" s="14" t="n"/>
      <c r="G154" s="14" t="n"/>
      <c r="H154" s="14" t="n"/>
      <c r="I154" s="14" t="n"/>
      <c r="J154" s="15" t="n"/>
      <c r="K154" s="14" t="n"/>
      <c r="L154" s="11">
        <f>IF(K154="","",IF(K154="Nuovo",1,IF(K154="Tentativo contatto",1,IF(K154="Contattato",2,IF(K154="Qualificato",4,IF(K154="Visita fissata",5,IF(K154="Visita effettuata",6,IF(K154="Trattativa",7,IF(K154="Offerta",8,IF(K154="Prenotazione",9,IF(K154="Venduto",10,""))))))))))))</f>
        <v/>
      </c>
      <c r="M154" s="16" t="n"/>
      <c r="N154" s="11">
        <f>IF(L154&gt;=4,1,0)</f>
        <v/>
      </c>
      <c r="O154" s="11">
        <f>IF(L154&gt;=6,1,0)</f>
        <v/>
      </c>
      <c r="P154" s="11">
        <f>IF(L154&gt;=7,1,0)</f>
        <v/>
      </c>
      <c r="Q154" s="11">
        <f>IF(L154&gt;=8,1,0)</f>
        <v/>
      </c>
      <c r="R154" s="11">
        <f>IF(L154&gt;=9,1,0)</f>
        <v/>
      </c>
      <c r="S154" s="11">
        <f>IF(OR(L154=10,M154="Vinta"),1,0)</f>
        <v/>
      </c>
      <c r="T154" s="11">
        <f>IF(M154="Persa",1,0)</f>
        <v/>
      </c>
      <c r="U154" s="31" t="n"/>
      <c r="V154" s="14" t="n"/>
      <c r="W154" s="31" t="n"/>
      <c r="X154" s="14" t="n"/>
      <c r="Y154" s="15" t="n"/>
      <c r="Z154" s="15" t="n"/>
      <c r="AA154" s="15" t="n"/>
      <c r="AB154" s="31" t="n"/>
      <c r="AC154" s="7">
        <f>IF(B154="","",IF(AB154="",TODAY()-B154,AB154-B154))</f>
        <v/>
      </c>
      <c r="AD154" s="14" t="n"/>
      <c r="AE154" s="14" t="n"/>
      <c r="AF154" s="14" t="n"/>
      <c r="AG154" s="37">
        <f>IF(B154="","",MAX(B154,IF(U154="",0,U154),IF(W154="",0,W154),IF(AB154="",0,AB154),IF(AN154="",0,AN154)))</f>
        <v/>
      </c>
      <c r="AH154" s="11">
        <f>IF(AG154="","",TODAY()-AG154)</f>
        <v/>
      </c>
      <c r="AI154" s="80">
        <f>IF(B154="","",MIN(100,IF(J154&gt;=300000,20,IF(J154&gt;=200000,10,5))+IF(OR(C154="Referral",C154="Passaparola"),20,IF(OR(C154="Sito web",C154="LinkedIn",C154="Email marketing"),15,10))+IF(L154&gt;=8,25,IF(L154&gt;=6,18,IF(L154&gt;=4,12,5)))+IF(AND(V154&lt;&gt;"",V154&lt;&gt;"Non risponde",V154&lt;&gt;"Non interessato"),10,0)+IF(X154="Eseguita",10,0)+IF(Z154&gt;0,15,0)))</f>
        <v/>
      </c>
      <c r="AJ154" s="80">
        <f>IF(AI154="","",IF(AI154&gt;=80,"Hot",IF(AI154&gt;=60,"Alta",IF(AI154&gt;=40,"Media","Bassa"))))</f>
        <v/>
      </c>
      <c r="AK154" s="11">
        <f>IF(B154="","",IF(U154="",TODAY()-B154,U154-B154))</f>
        <v/>
      </c>
      <c r="AL154" s="80">
        <f>IF(B154="","",IF(M154="Vinta","Chiusa - vinta",IF(M154="Persa","Chiusa - persa",IF(AND(U154="",TODAY()-B154&gt;1),"Contattare subito",IF(AND(M154="In corso",AH154&gt;7),"Lead in stallo",IF(AND(AN154&lt;&gt;"",AN154&lt;TODAY(),M154="In corso"),"Follow-up scaduto",IF(AND(K154="Offerta",Y154="",W154&lt;&gt;"",TODAY()-W154&gt;3),"Verificare offerta","OK"))))))</f>
        <v/>
      </c>
      <c r="AM154" s="38" t="n"/>
      <c r="AN154" s="39" t="n"/>
      <c r="AO154" s="11">
        <f>IF(AND(AN154&lt;&gt;"",AN154&lt;TODAY(),M154="In corso"),1,0)</f>
        <v/>
      </c>
      <c r="AP154" s="81">
        <f>IF(B154="","",IF(OR(M154="Vinta",M154="Persa"),0,IF(AL154="Contattare subito",50,0)+IF(AL154="Follow-up scaduto",40,0)+IF(AL154="Lead in stallo",35,0)+IF(AJ154="Hot",30,IF(AJ154="Alta",20,IF(AJ154="Media",10,0)))+IF(AO154=1,10,0)+L154/10+ROW()/100000))</f>
        <v/>
      </c>
    </row>
    <row r="155">
      <c r="A155" s="7">
        <f>IF(B155="","",ROW()-1)</f>
        <v/>
      </c>
      <c r="B155" s="31" t="n"/>
      <c r="C155" s="14" t="n"/>
      <c r="D155" s="14" t="n"/>
      <c r="E155" s="14" t="n"/>
      <c r="F155" s="14" t="n"/>
      <c r="G155" s="14" t="n"/>
      <c r="H155" s="14" t="n"/>
      <c r="I155" s="14" t="n"/>
      <c r="J155" s="15" t="n"/>
      <c r="K155" s="14" t="n"/>
      <c r="L155" s="11">
        <f>IF(K155="","",IF(K155="Nuovo",1,IF(K155="Tentativo contatto",1,IF(K155="Contattato",2,IF(K155="Qualificato",4,IF(K155="Visita fissata",5,IF(K155="Visita effettuata",6,IF(K155="Trattativa",7,IF(K155="Offerta",8,IF(K155="Prenotazione",9,IF(K155="Venduto",10,""))))))))))))</f>
        <v/>
      </c>
      <c r="M155" s="16" t="n"/>
      <c r="N155" s="11">
        <f>IF(L155&gt;=4,1,0)</f>
        <v/>
      </c>
      <c r="O155" s="11">
        <f>IF(L155&gt;=6,1,0)</f>
        <v/>
      </c>
      <c r="P155" s="11">
        <f>IF(L155&gt;=7,1,0)</f>
        <v/>
      </c>
      <c r="Q155" s="11">
        <f>IF(L155&gt;=8,1,0)</f>
        <v/>
      </c>
      <c r="R155" s="11">
        <f>IF(L155&gt;=9,1,0)</f>
        <v/>
      </c>
      <c r="S155" s="11">
        <f>IF(OR(L155=10,M155="Vinta"),1,0)</f>
        <v/>
      </c>
      <c r="T155" s="11">
        <f>IF(M155="Persa",1,0)</f>
        <v/>
      </c>
      <c r="U155" s="31" t="n"/>
      <c r="V155" s="14" t="n"/>
      <c r="W155" s="31" t="n"/>
      <c r="X155" s="14" t="n"/>
      <c r="Y155" s="15" t="n"/>
      <c r="Z155" s="15" t="n"/>
      <c r="AA155" s="15" t="n"/>
      <c r="AB155" s="31" t="n"/>
      <c r="AC155" s="7">
        <f>IF(B155="","",IF(AB155="",TODAY()-B155,AB155-B155))</f>
        <v/>
      </c>
      <c r="AD155" s="14" t="n"/>
      <c r="AE155" s="14" t="n"/>
      <c r="AF155" s="14" t="n"/>
      <c r="AG155" s="37">
        <f>IF(B155="","",MAX(B155,IF(U155="",0,U155),IF(W155="",0,W155),IF(AB155="",0,AB155),IF(AN155="",0,AN155)))</f>
        <v/>
      </c>
      <c r="AH155" s="11">
        <f>IF(AG155="","",TODAY()-AG155)</f>
        <v/>
      </c>
      <c r="AI155" s="82">
        <f>IF(B155="","",MIN(100,IF(J155&gt;=300000,20,IF(J155&gt;=200000,10,5))+IF(OR(C155="Referral",C155="Passaparola"),20,IF(OR(C155="Sito web",C155="LinkedIn",C155="Email marketing"),15,10))+IF(L155&gt;=8,25,IF(L155&gt;=6,18,IF(L155&gt;=4,12,5)))+IF(AND(V155&lt;&gt;"",V155&lt;&gt;"Non risponde",V155&lt;&gt;"Non interessato"),10,0)+IF(X155="Eseguita",10,0)+IF(Z155&gt;0,15,0)))</f>
        <v/>
      </c>
      <c r="AJ155" s="82">
        <f>IF(AI155="","",IF(AI155&gt;=80,"Hot",IF(AI155&gt;=60,"Alta",IF(AI155&gt;=40,"Media","Bassa"))))</f>
        <v/>
      </c>
      <c r="AK155" s="11">
        <f>IF(B155="","",IF(U155="",TODAY()-B155,U155-B155))</f>
        <v/>
      </c>
      <c r="AL155" s="82">
        <f>IF(B155="","",IF(M155="Vinta","Chiusa - vinta",IF(M155="Persa","Chiusa - persa",IF(AND(U155="",TODAY()-B155&gt;1),"Contattare subito",IF(AND(M155="In corso",AH155&gt;7),"Lead in stallo",IF(AND(AN155&lt;&gt;"",AN155&lt;TODAY(),M155="In corso"),"Follow-up scaduto",IF(AND(K155="Offerta",Y155="",W155&lt;&gt;"",TODAY()-W155&gt;3),"Verificare offerta","OK"))))))</f>
        <v/>
      </c>
      <c r="AM155" s="38" t="n"/>
      <c r="AN155" s="39" t="n"/>
      <c r="AO155" s="11">
        <f>IF(AND(AN155&lt;&gt;"",AN155&lt;TODAY(),M155="In corso"),1,0)</f>
        <v/>
      </c>
      <c r="AP155" s="83">
        <f>IF(B155="","",IF(OR(M155="Vinta",M155="Persa"),0,IF(AL155="Contattare subito",50,0)+IF(AL155="Follow-up scaduto",40,0)+IF(AL155="Lead in stallo",35,0)+IF(AJ155="Hot",30,IF(AJ155="Alta",20,IF(AJ155="Media",10,0)))+IF(AO155=1,10,0)+L155/10+ROW()/100000))</f>
        <v/>
      </c>
    </row>
    <row r="156">
      <c r="A156" s="7">
        <f>IF(B156="","",ROW()-1)</f>
        <v/>
      </c>
      <c r="B156" s="31" t="n"/>
      <c r="C156" s="14" t="n"/>
      <c r="D156" s="14" t="n"/>
      <c r="E156" s="14" t="n"/>
      <c r="F156" s="14" t="n"/>
      <c r="G156" s="14" t="n"/>
      <c r="H156" s="14" t="n"/>
      <c r="I156" s="14" t="n"/>
      <c r="J156" s="15" t="n"/>
      <c r="K156" s="14" t="n"/>
      <c r="L156" s="11">
        <f>IF(K156="","",IF(K156="Nuovo",1,IF(K156="Tentativo contatto",1,IF(K156="Contattato",2,IF(K156="Qualificato",4,IF(K156="Visita fissata",5,IF(K156="Visita effettuata",6,IF(K156="Trattativa",7,IF(K156="Offerta",8,IF(K156="Prenotazione",9,IF(K156="Venduto",10,""))))))))))))</f>
        <v/>
      </c>
      <c r="M156" s="16" t="n"/>
      <c r="N156" s="11">
        <f>IF(L156&gt;=4,1,0)</f>
        <v/>
      </c>
      <c r="O156" s="11">
        <f>IF(L156&gt;=6,1,0)</f>
        <v/>
      </c>
      <c r="P156" s="11">
        <f>IF(L156&gt;=7,1,0)</f>
        <v/>
      </c>
      <c r="Q156" s="11">
        <f>IF(L156&gt;=8,1,0)</f>
        <v/>
      </c>
      <c r="R156" s="11">
        <f>IF(L156&gt;=9,1,0)</f>
        <v/>
      </c>
      <c r="S156" s="11">
        <f>IF(OR(L156=10,M156="Vinta"),1,0)</f>
        <v/>
      </c>
      <c r="T156" s="11">
        <f>IF(M156="Persa",1,0)</f>
        <v/>
      </c>
      <c r="U156" s="31" t="n"/>
      <c r="V156" s="14" t="n"/>
      <c r="W156" s="31" t="n"/>
      <c r="X156" s="14" t="n"/>
      <c r="Y156" s="15" t="n"/>
      <c r="Z156" s="15" t="n"/>
      <c r="AA156" s="15" t="n"/>
      <c r="AB156" s="31" t="n"/>
      <c r="AC156" s="7">
        <f>IF(B156="","",IF(AB156="",TODAY()-B156,AB156-B156))</f>
        <v/>
      </c>
      <c r="AD156" s="14" t="n"/>
      <c r="AE156" s="14" t="n"/>
      <c r="AF156" s="14" t="n"/>
      <c r="AG156" s="37">
        <f>IF(B156="","",MAX(B156,IF(U156="",0,U156),IF(W156="",0,W156),IF(AB156="",0,AB156),IF(AN156="",0,AN156)))</f>
        <v/>
      </c>
      <c r="AH156" s="11">
        <f>IF(AG156="","",TODAY()-AG156)</f>
        <v/>
      </c>
      <c r="AI156" s="80">
        <f>IF(B156="","",MIN(100,IF(J156&gt;=300000,20,IF(J156&gt;=200000,10,5))+IF(OR(C156="Referral",C156="Passaparola"),20,IF(OR(C156="Sito web",C156="LinkedIn",C156="Email marketing"),15,10))+IF(L156&gt;=8,25,IF(L156&gt;=6,18,IF(L156&gt;=4,12,5)))+IF(AND(V156&lt;&gt;"",V156&lt;&gt;"Non risponde",V156&lt;&gt;"Non interessato"),10,0)+IF(X156="Eseguita",10,0)+IF(Z156&gt;0,15,0)))</f>
        <v/>
      </c>
      <c r="AJ156" s="80">
        <f>IF(AI156="","",IF(AI156&gt;=80,"Hot",IF(AI156&gt;=60,"Alta",IF(AI156&gt;=40,"Media","Bassa"))))</f>
        <v/>
      </c>
      <c r="AK156" s="11">
        <f>IF(B156="","",IF(U156="",TODAY()-B156,U156-B156))</f>
        <v/>
      </c>
      <c r="AL156" s="80">
        <f>IF(B156="","",IF(M156="Vinta","Chiusa - vinta",IF(M156="Persa","Chiusa - persa",IF(AND(U156="",TODAY()-B156&gt;1),"Contattare subito",IF(AND(M156="In corso",AH156&gt;7),"Lead in stallo",IF(AND(AN156&lt;&gt;"",AN156&lt;TODAY(),M156="In corso"),"Follow-up scaduto",IF(AND(K156="Offerta",Y156="",W156&lt;&gt;"",TODAY()-W156&gt;3),"Verificare offerta","OK"))))))</f>
        <v/>
      </c>
      <c r="AM156" s="38" t="n"/>
      <c r="AN156" s="39" t="n"/>
      <c r="AO156" s="11">
        <f>IF(AND(AN156&lt;&gt;"",AN156&lt;TODAY(),M156="In corso"),1,0)</f>
        <v/>
      </c>
      <c r="AP156" s="81">
        <f>IF(B156="","",IF(OR(M156="Vinta",M156="Persa"),0,IF(AL156="Contattare subito",50,0)+IF(AL156="Follow-up scaduto",40,0)+IF(AL156="Lead in stallo",35,0)+IF(AJ156="Hot",30,IF(AJ156="Alta",20,IF(AJ156="Media",10,0)))+IF(AO156=1,10,0)+L156/10+ROW()/100000))</f>
        <v/>
      </c>
    </row>
    <row r="157">
      <c r="A157" s="7">
        <f>IF(B157="","",ROW()-1)</f>
        <v/>
      </c>
      <c r="B157" s="31" t="n"/>
      <c r="C157" s="14" t="n"/>
      <c r="D157" s="14" t="n"/>
      <c r="E157" s="14" t="n"/>
      <c r="F157" s="14" t="n"/>
      <c r="G157" s="14" t="n"/>
      <c r="H157" s="14" t="n"/>
      <c r="I157" s="14" t="n"/>
      <c r="J157" s="15" t="n"/>
      <c r="K157" s="14" t="n"/>
      <c r="L157" s="11">
        <f>IF(K157="","",IF(K157="Nuovo",1,IF(K157="Tentativo contatto",1,IF(K157="Contattato",2,IF(K157="Qualificato",4,IF(K157="Visita fissata",5,IF(K157="Visita effettuata",6,IF(K157="Trattativa",7,IF(K157="Offerta",8,IF(K157="Prenotazione",9,IF(K157="Venduto",10,""))))))))))))</f>
        <v/>
      </c>
      <c r="M157" s="16" t="n"/>
      <c r="N157" s="11">
        <f>IF(L157&gt;=4,1,0)</f>
        <v/>
      </c>
      <c r="O157" s="11">
        <f>IF(L157&gt;=6,1,0)</f>
        <v/>
      </c>
      <c r="P157" s="11">
        <f>IF(L157&gt;=7,1,0)</f>
        <v/>
      </c>
      <c r="Q157" s="11">
        <f>IF(L157&gt;=8,1,0)</f>
        <v/>
      </c>
      <c r="R157" s="11">
        <f>IF(L157&gt;=9,1,0)</f>
        <v/>
      </c>
      <c r="S157" s="11">
        <f>IF(OR(L157=10,M157="Vinta"),1,0)</f>
        <v/>
      </c>
      <c r="T157" s="11">
        <f>IF(M157="Persa",1,0)</f>
        <v/>
      </c>
      <c r="U157" s="31" t="n"/>
      <c r="V157" s="14" t="n"/>
      <c r="W157" s="31" t="n"/>
      <c r="X157" s="14" t="n"/>
      <c r="Y157" s="15" t="n"/>
      <c r="Z157" s="15" t="n"/>
      <c r="AA157" s="15" t="n"/>
      <c r="AB157" s="31" t="n"/>
      <c r="AC157" s="7">
        <f>IF(B157="","",IF(AB157="",TODAY()-B157,AB157-B157))</f>
        <v/>
      </c>
      <c r="AD157" s="14" t="n"/>
      <c r="AE157" s="14" t="n"/>
      <c r="AF157" s="14" t="n"/>
      <c r="AG157" s="37">
        <f>IF(B157="","",MAX(B157,IF(U157="",0,U157),IF(W157="",0,W157),IF(AB157="",0,AB157),IF(AN157="",0,AN157)))</f>
        <v/>
      </c>
      <c r="AH157" s="11">
        <f>IF(AG157="","",TODAY()-AG157)</f>
        <v/>
      </c>
      <c r="AI157" s="82">
        <f>IF(B157="","",MIN(100,IF(J157&gt;=300000,20,IF(J157&gt;=200000,10,5))+IF(OR(C157="Referral",C157="Passaparola"),20,IF(OR(C157="Sito web",C157="LinkedIn",C157="Email marketing"),15,10))+IF(L157&gt;=8,25,IF(L157&gt;=6,18,IF(L157&gt;=4,12,5)))+IF(AND(V157&lt;&gt;"",V157&lt;&gt;"Non risponde",V157&lt;&gt;"Non interessato"),10,0)+IF(X157="Eseguita",10,0)+IF(Z157&gt;0,15,0)))</f>
        <v/>
      </c>
      <c r="AJ157" s="82">
        <f>IF(AI157="","",IF(AI157&gt;=80,"Hot",IF(AI157&gt;=60,"Alta",IF(AI157&gt;=40,"Media","Bassa"))))</f>
        <v/>
      </c>
      <c r="AK157" s="11">
        <f>IF(B157="","",IF(U157="",TODAY()-B157,U157-B157))</f>
        <v/>
      </c>
      <c r="AL157" s="82">
        <f>IF(B157="","",IF(M157="Vinta","Chiusa - vinta",IF(M157="Persa","Chiusa - persa",IF(AND(U157="",TODAY()-B157&gt;1),"Contattare subito",IF(AND(M157="In corso",AH157&gt;7),"Lead in stallo",IF(AND(AN157&lt;&gt;"",AN157&lt;TODAY(),M157="In corso"),"Follow-up scaduto",IF(AND(K157="Offerta",Y157="",W157&lt;&gt;"",TODAY()-W157&gt;3),"Verificare offerta","OK"))))))</f>
        <v/>
      </c>
      <c r="AM157" s="38" t="n"/>
      <c r="AN157" s="39" t="n"/>
      <c r="AO157" s="11">
        <f>IF(AND(AN157&lt;&gt;"",AN157&lt;TODAY(),M157="In corso"),1,0)</f>
        <v/>
      </c>
      <c r="AP157" s="83">
        <f>IF(B157="","",IF(OR(M157="Vinta",M157="Persa"),0,IF(AL157="Contattare subito",50,0)+IF(AL157="Follow-up scaduto",40,0)+IF(AL157="Lead in stallo",35,0)+IF(AJ157="Hot",30,IF(AJ157="Alta",20,IF(AJ157="Media",10,0)))+IF(AO157=1,10,0)+L157/10+ROW()/100000))</f>
        <v/>
      </c>
    </row>
    <row r="158">
      <c r="A158" s="7">
        <f>IF(B158="","",ROW()-1)</f>
        <v/>
      </c>
      <c r="B158" s="31" t="n"/>
      <c r="C158" s="14" t="n"/>
      <c r="D158" s="14" t="n"/>
      <c r="E158" s="14" t="n"/>
      <c r="F158" s="14" t="n"/>
      <c r="G158" s="14" t="n"/>
      <c r="H158" s="14" t="n"/>
      <c r="I158" s="14" t="n"/>
      <c r="J158" s="15" t="n"/>
      <c r="K158" s="14" t="n"/>
      <c r="L158" s="11">
        <f>IF(K158="","",IF(K158="Nuovo",1,IF(K158="Tentativo contatto",1,IF(K158="Contattato",2,IF(K158="Qualificato",4,IF(K158="Visita fissata",5,IF(K158="Visita effettuata",6,IF(K158="Trattativa",7,IF(K158="Offerta",8,IF(K158="Prenotazione",9,IF(K158="Venduto",10,""))))))))))))</f>
        <v/>
      </c>
      <c r="M158" s="16" t="n"/>
      <c r="N158" s="11">
        <f>IF(L158&gt;=4,1,0)</f>
        <v/>
      </c>
      <c r="O158" s="11">
        <f>IF(L158&gt;=6,1,0)</f>
        <v/>
      </c>
      <c r="P158" s="11">
        <f>IF(L158&gt;=7,1,0)</f>
        <v/>
      </c>
      <c r="Q158" s="11">
        <f>IF(L158&gt;=8,1,0)</f>
        <v/>
      </c>
      <c r="R158" s="11">
        <f>IF(L158&gt;=9,1,0)</f>
        <v/>
      </c>
      <c r="S158" s="11">
        <f>IF(OR(L158=10,M158="Vinta"),1,0)</f>
        <v/>
      </c>
      <c r="T158" s="11">
        <f>IF(M158="Persa",1,0)</f>
        <v/>
      </c>
      <c r="U158" s="31" t="n"/>
      <c r="V158" s="14" t="n"/>
      <c r="W158" s="31" t="n"/>
      <c r="X158" s="14" t="n"/>
      <c r="Y158" s="15" t="n"/>
      <c r="Z158" s="15" t="n"/>
      <c r="AA158" s="15" t="n"/>
      <c r="AB158" s="31" t="n"/>
      <c r="AC158" s="7">
        <f>IF(B158="","",IF(AB158="",TODAY()-B158,AB158-B158))</f>
        <v/>
      </c>
      <c r="AD158" s="14" t="n"/>
      <c r="AE158" s="14" t="n"/>
      <c r="AF158" s="14" t="n"/>
      <c r="AG158" s="37">
        <f>IF(B158="","",MAX(B158,IF(U158="",0,U158),IF(W158="",0,W158),IF(AB158="",0,AB158),IF(AN158="",0,AN158)))</f>
        <v/>
      </c>
      <c r="AH158" s="11">
        <f>IF(AG158="","",TODAY()-AG158)</f>
        <v/>
      </c>
      <c r="AI158" s="80">
        <f>IF(B158="","",MIN(100,IF(J158&gt;=300000,20,IF(J158&gt;=200000,10,5))+IF(OR(C158="Referral",C158="Passaparola"),20,IF(OR(C158="Sito web",C158="LinkedIn",C158="Email marketing"),15,10))+IF(L158&gt;=8,25,IF(L158&gt;=6,18,IF(L158&gt;=4,12,5)))+IF(AND(V158&lt;&gt;"",V158&lt;&gt;"Non risponde",V158&lt;&gt;"Non interessato"),10,0)+IF(X158="Eseguita",10,0)+IF(Z158&gt;0,15,0)))</f>
        <v/>
      </c>
      <c r="AJ158" s="80">
        <f>IF(AI158="","",IF(AI158&gt;=80,"Hot",IF(AI158&gt;=60,"Alta",IF(AI158&gt;=40,"Media","Bassa"))))</f>
        <v/>
      </c>
      <c r="AK158" s="11">
        <f>IF(B158="","",IF(U158="",TODAY()-B158,U158-B158))</f>
        <v/>
      </c>
      <c r="AL158" s="80">
        <f>IF(B158="","",IF(M158="Vinta","Chiusa - vinta",IF(M158="Persa","Chiusa - persa",IF(AND(U158="",TODAY()-B158&gt;1),"Contattare subito",IF(AND(M158="In corso",AH158&gt;7),"Lead in stallo",IF(AND(AN158&lt;&gt;"",AN158&lt;TODAY(),M158="In corso"),"Follow-up scaduto",IF(AND(K158="Offerta",Y158="",W158&lt;&gt;"",TODAY()-W158&gt;3),"Verificare offerta","OK"))))))</f>
        <v/>
      </c>
      <c r="AM158" s="38" t="n"/>
      <c r="AN158" s="39" t="n"/>
      <c r="AO158" s="11">
        <f>IF(AND(AN158&lt;&gt;"",AN158&lt;TODAY(),M158="In corso"),1,0)</f>
        <v/>
      </c>
      <c r="AP158" s="81">
        <f>IF(B158="","",IF(OR(M158="Vinta",M158="Persa"),0,IF(AL158="Contattare subito",50,0)+IF(AL158="Follow-up scaduto",40,0)+IF(AL158="Lead in stallo",35,0)+IF(AJ158="Hot",30,IF(AJ158="Alta",20,IF(AJ158="Media",10,0)))+IF(AO158=1,10,0)+L158/10+ROW()/100000))</f>
        <v/>
      </c>
    </row>
    <row r="159">
      <c r="A159" s="7">
        <f>IF(B159="","",ROW()-1)</f>
        <v/>
      </c>
      <c r="B159" s="31" t="n"/>
      <c r="C159" s="14" t="n"/>
      <c r="D159" s="14" t="n"/>
      <c r="E159" s="14" t="n"/>
      <c r="F159" s="14" t="n"/>
      <c r="G159" s="14" t="n"/>
      <c r="H159" s="14" t="n"/>
      <c r="I159" s="14" t="n"/>
      <c r="J159" s="15" t="n"/>
      <c r="K159" s="14" t="n"/>
      <c r="L159" s="11">
        <f>IF(K159="","",IF(K159="Nuovo",1,IF(K159="Tentativo contatto",1,IF(K159="Contattato",2,IF(K159="Qualificato",4,IF(K159="Visita fissata",5,IF(K159="Visita effettuata",6,IF(K159="Trattativa",7,IF(K159="Offerta",8,IF(K159="Prenotazione",9,IF(K159="Venduto",10,""))))))))))))</f>
        <v/>
      </c>
      <c r="M159" s="16" t="n"/>
      <c r="N159" s="11">
        <f>IF(L159&gt;=4,1,0)</f>
        <v/>
      </c>
      <c r="O159" s="11">
        <f>IF(L159&gt;=6,1,0)</f>
        <v/>
      </c>
      <c r="P159" s="11">
        <f>IF(L159&gt;=7,1,0)</f>
        <v/>
      </c>
      <c r="Q159" s="11">
        <f>IF(L159&gt;=8,1,0)</f>
        <v/>
      </c>
      <c r="R159" s="11">
        <f>IF(L159&gt;=9,1,0)</f>
        <v/>
      </c>
      <c r="S159" s="11">
        <f>IF(OR(L159=10,M159="Vinta"),1,0)</f>
        <v/>
      </c>
      <c r="T159" s="11">
        <f>IF(M159="Persa",1,0)</f>
        <v/>
      </c>
      <c r="U159" s="31" t="n"/>
      <c r="V159" s="14" t="n"/>
      <c r="W159" s="31" t="n"/>
      <c r="X159" s="14" t="n"/>
      <c r="Y159" s="15" t="n"/>
      <c r="Z159" s="15" t="n"/>
      <c r="AA159" s="15" t="n"/>
      <c r="AB159" s="31" t="n"/>
      <c r="AC159" s="7">
        <f>IF(B159="","",IF(AB159="",TODAY()-B159,AB159-B159))</f>
        <v/>
      </c>
      <c r="AD159" s="14" t="n"/>
      <c r="AE159" s="14" t="n"/>
      <c r="AF159" s="14" t="n"/>
      <c r="AG159" s="37">
        <f>IF(B159="","",MAX(B159,IF(U159="",0,U159),IF(W159="",0,W159),IF(AB159="",0,AB159),IF(AN159="",0,AN159)))</f>
        <v/>
      </c>
      <c r="AH159" s="11">
        <f>IF(AG159="","",TODAY()-AG159)</f>
        <v/>
      </c>
      <c r="AI159" s="82">
        <f>IF(B159="","",MIN(100,IF(J159&gt;=300000,20,IF(J159&gt;=200000,10,5))+IF(OR(C159="Referral",C159="Passaparola"),20,IF(OR(C159="Sito web",C159="LinkedIn",C159="Email marketing"),15,10))+IF(L159&gt;=8,25,IF(L159&gt;=6,18,IF(L159&gt;=4,12,5)))+IF(AND(V159&lt;&gt;"",V159&lt;&gt;"Non risponde",V159&lt;&gt;"Non interessato"),10,0)+IF(X159="Eseguita",10,0)+IF(Z159&gt;0,15,0)))</f>
        <v/>
      </c>
      <c r="AJ159" s="82">
        <f>IF(AI159="","",IF(AI159&gt;=80,"Hot",IF(AI159&gt;=60,"Alta",IF(AI159&gt;=40,"Media","Bassa"))))</f>
        <v/>
      </c>
      <c r="AK159" s="11">
        <f>IF(B159="","",IF(U159="",TODAY()-B159,U159-B159))</f>
        <v/>
      </c>
      <c r="AL159" s="82">
        <f>IF(B159="","",IF(M159="Vinta","Chiusa - vinta",IF(M159="Persa","Chiusa - persa",IF(AND(U159="",TODAY()-B159&gt;1),"Contattare subito",IF(AND(M159="In corso",AH159&gt;7),"Lead in stallo",IF(AND(AN159&lt;&gt;"",AN159&lt;TODAY(),M159="In corso"),"Follow-up scaduto",IF(AND(K159="Offerta",Y159="",W159&lt;&gt;"",TODAY()-W159&gt;3),"Verificare offerta","OK"))))))</f>
        <v/>
      </c>
      <c r="AM159" s="38" t="n"/>
      <c r="AN159" s="39" t="n"/>
      <c r="AO159" s="11">
        <f>IF(AND(AN159&lt;&gt;"",AN159&lt;TODAY(),M159="In corso"),1,0)</f>
        <v/>
      </c>
      <c r="AP159" s="83">
        <f>IF(B159="","",IF(OR(M159="Vinta",M159="Persa"),0,IF(AL159="Contattare subito",50,0)+IF(AL159="Follow-up scaduto",40,0)+IF(AL159="Lead in stallo",35,0)+IF(AJ159="Hot",30,IF(AJ159="Alta",20,IF(AJ159="Media",10,0)))+IF(AO159=1,10,0)+L159/10+ROW()/100000))</f>
        <v/>
      </c>
    </row>
    <row r="160">
      <c r="A160" s="7">
        <f>IF(B160="","",ROW()-1)</f>
        <v/>
      </c>
      <c r="B160" s="31" t="n"/>
      <c r="C160" s="14" t="n"/>
      <c r="D160" s="14" t="n"/>
      <c r="E160" s="14" t="n"/>
      <c r="F160" s="14" t="n"/>
      <c r="G160" s="14" t="n"/>
      <c r="H160" s="14" t="n"/>
      <c r="I160" s="14" t="n"/>
      <c r="J160" s="15" t="n"/>
      <c r="K160" s="14" t="n"/>
      <c r="L160" s="11">
        <f>IF(K160="","",IF(K160="Nuovo",1,IF(K160="Tentativo contatto",1,IF(K160="Contattato",2,IF(K160="Qualificato",4,IF(K160="Visita fissata",5,IF(K160="Visita effettuata",6,IF(K160="Trattativa",7,IF(K160="Offerta",8,IF(K160="Prenotazione",9,IF(K160="Venduto",10,""))))))))))))</f>
        <v/>
      </c>
      <c r="M160" s="16" t="n"/>
      <c r="N160" s="11">
        <f>IF(L160&gt;=4,1,0)</f>
        <v/>
      </c>
      <c r="O160" s="11">
        <f>IF(L160&gt;=6,1,0)</f>
        <v/>
      </c>
      <c r="P160" s="11">
        <f>IF(L160&gt;=7,1,0)</f>
        <v/>
      </c>
      <c r="Q160" s="11">
        <f>IF(L160&gt;=8,1,0)</f>
        <v/>
      </c>
      <c r="R160" s="11">
        <f>IF(L160&gt;=9,1,0)</f>
        <v/>
      </c>
      <c r="S160" s="11">
        <f>IF(OR(L160=10,M160="Vinta"),1,0)</f>
        <v/>
      </c>
      <c r="T160" s="11">
        <f>IF(M160="Persa",1,0)</f>
        <v/>
      </c>
      <c r="U160" s="31" t="n"/>
      <c r="V160" s="14" t="n"/>
      <c r="W160" s="31" t="n"/>
      <c r="X160" s="14" t="n"/>
      <c r="Y160" s="15" t="n"/>
      <c r="Z160" s="15" t="n"/>
      <c r="AA160" s="15" t="n"/>
      <c r="AB160" s="31" t="n"/>
      <c r="AC160" s="7">
        <f>IF(B160="","",IF(AB160="",TODAY()-B160,AB160-B160))</f>
        <v/>
      </c>
      <c r="AD160" s="14" t="n"/>
      <c r="AE160" s="14" t="n"/>
      <c r="AF160" s="14" t="n"/>
      <c r="AG160" s="37">
        <f>IF(B160="","",MAX(B160,IF(U160="",0,U160),IF(W160="",0,W160),IF(AB160="",0,AB160),IF(AN160="",0,AN160)))</f>
        <v/>
      </c>
      <c r="AH160" s="11">
        <f>IF(AG160="","",TODAY()-AG160)</f>
        <v/>
      </c>
      <c r="AI160" s="80">
        <f>IF(B160="","",MIN(100,IF(J160&gt;=300000,20,IF(J160&gt;=200000,10,5))+IF(OR(C160="Referral",C160="Passaparola"),20,IF(OR(C160="Sito web",C160="LinkedIn",C160="Email marketing"),15,10))+IF(L160&gt;=8,25,IF(L160&gt;=6,18,IF(L160&gt;=4,12,5)))+IF(AND(V160&lt;&gt;"",V160&lt;&gt;"Non risponde",V160&lt;&gt;"Non interessato"),10,0)+IF(X160="Eseguita",10,0)+IF(Z160&gt;0,15,0)))</f>
        <v/>
      </c>
      <c r="AJ160" s="80">
        <f>IF(AI160="","",IF(AI160&gt;=80,"Hot",IF(AI160&gt;=60,"Alta",IF(AI160&gt;=40,"Media","Bassa"))))</f>
        <v/>
      </c>
      <c r="AK160" s="11">
        <f>IF(B160="","",IF(U160="",TODAY()-B160,U160-B160))</f>
        <v/>
      </c>
      <c r="AL160" s="80">
        <f>IF(B160="","",IF(M160="Vinta","Chiusa - vinta",IF(M160="Persa","Chiusa - persa",IF(AND(U160="",TODAY()-B160&gt;1),"Contattare subito",IF(AND(M160="In corso",AH160&gt;7),"Lead in stallo",IF(AND(AN160&lt;&gt;"",AN160&lt;TODAY(),M160="In corso"),"Follow-up scaduto",IF(AND(K160="Offerta",Y160="",W160&lt;&gt;"",TODAY()-W160&gt;3),"Verificare offerta","OK"))))))</f>
        <v/>
      </c>
      <c r="AM160" s="38" t="n"/>
      <c r="AN160" s="39" t="n"/>
      <c r="AO160" s="11">
        <f>IF(AND(AN160&lt;&gt;"",AN160&lt;TODAY(),M160="In corso"),1,0)</f>
        <v/>
      </c>
      <c r="AP160" s="81">
        <f>IF(B160="","",IF(OR(M160="Vinta",M160="Persa"),0,IF(AL160="Contattare subito",50,0)+IF(AL160="Follow-up scaduto",40,0)+IF(AL160="Lead in stallo",35,0)+IF(AJ160="Hot",30,IF(AJ160="Alta",20,IF(AJ160="Media",10,0)))+IF(AO160=1,10,0)+L160/10+ROW()/100000))</f>
        <v/>
      </c>
    </row>
    <row r="161">
      <c r="A161" s="7">
        <f>IF(B161="","",ROW()-1)</f>
        <v/>
      </c>
      <c r="B161" s="31" t="n"/>
      <c r="C161" s="14" t="n"/>
      <c r="D161" s="14" t="n"/>
      <c r="E161" s="14" t="n"/>
      <c r="F161" s="14" t="n"/>
      <c r="G161" s="14" t="n"/>
      <c r="H161" s="14" t="n"/>
      <c r="I161" s="14" t="n"/>
      <c r="J161" s="15" t="n"/>
      <c r="K161" s="14" t="n"/>
      <c r="L161" s="11">
        <f>IF(K161="","",IF(K161="Nuovo",1,IF(K161="Tentativo contatto",1,IF(K161="Contattato",2,IF(K161="Qualificato",4,IF(K161="Visita fissata",5,IF(K161="Visita effettuata",6,IF(K161="Trattativa",7,IF(K161="Offerta",8,IF(K161="Prenotazione",9,IF(K161="Venduto",10,""))))))))))))</f>
        <v/>
      </c>
      <c r="M161" s="16" t="n"/>
      <c r="N161" s="11">
        <f>IF(L161&gt;=4,1,0)</f>
        <v/>
      </c>
      <c r="O161" s="11">
        <f>IF(L161&gt;=6,1,0)</f>
        <v/>
      </c>
      <c r="P161" s="11">
        <f>IF(L161&gt;=7,1,0)</f>
        <v/>
      </c>
      <c r="Q161" s="11">
        <f>IF(L161&gt;=8,1,0)</f>
        <v/>
      </c>
      <c r="R161" s="11">
        <f>IF(L161&gt;=9,1,0)</f>
        <v/>
      </c>
      <c r="S161" s="11">
        <f>IF(OR(L161=10,M161="Vinta"),1,0)</f>
        <v/>
      </c>
      <c r="T161" s="11">
        <f>IF(M161="Persa",1,0)</f>
        <v/>
      </c>
      <c r="U161" s="31" t="n"/>
      <c r="V161" s="14" t="n"/>
      <c r="W161" s="31" t="n"/>
      <c r="X161" s="14" t="n"/>
      <c r="Y161" s="15" t="n"/>
      <c r="Z161" s="15" t="n"/>
      <c r="AA161" s="15" t="n"/>
      <c r="AB161" s="31" t="n"/>
      <c r="AC161" s="7">
        <f>IF(B161="","",IF(AB161="",TODAY()-B161,AB161-B161))</f>
        <v/>
      </c>
      <c r="AD161" s="14" t="n"/>
      <c r="AE161" s="14" t="n"/>
      <c r="AF161" s="14" t="n"/>
      <c r="AG161" s="37">
        <f>IF(B161="","",MAX(B161,IF(U161="",0,U161),IF(W161="",0,W161),IF(AB161="",0,AB161),IF(AN161="",0,AN161)))</f>
        <v/>
      </c>
      <c r="AH161" s="11">
        <f>IF(AG161="","",TODAY()-AG161)</f>
        <v/>
      </c>
      <c r="AI161" s="82">
        <f>IF(B161="","",MIN(100,IF(J161&gt;=300000,20,IF(J161&gt;=200000,10,5))+IF(OR(C161="Referral",C161="Passaparola"),20,IF(OR(C161="Sito web",C161="LinkedIn",C161="Email marketing"),15,10))+IF(L161&gt;=8,25,IF(L161&gt;=6,18,IF(L161&gt;=4,12,5)))+IF(AND(V161&lt;&gt;"",V161&lt;&gt;"Non risponde",V161&lt;&gt;"Non interessato"),10,0)+IF(X161="Eseguita",10,0)+IF(Z161&gt;0,15,0)))</f>
        <v/>
      </c>
      <c r="AJ161" s="82">
        <f>IF(AI161="","",IF(AI161&gt;=80,"Hot",IF(AI161&gt;=60,"Alta",IF(AI161&gt;=40,"Media","Bassa"))))</f>
        <v/>
      </c>
      <c r="AK161" s="11">
        <f>IF(B161="","",IF(U161="",TODAY()-B161,U161-B161))</f>
        <v/>
      </c>
      <c r="AL161" s="82">
        <f>IF(B161="","",IF(M161="Vinta","Chiusa - vinta",IF(M161="Persa","Chiusa - persa",IF(AND(U161="",TODAY()-B161&gt;1),"Contattare subito",IF(AND(M161="In corso",AH161&gt;7),"Lead in stallo",IF(AND(AN161&lt;&gt;"",AN161&lt;TODAY(),M161="In corso"),"Follow-up scaduto",IF(AND(K161="Offerta",Y161="",W161&lt;&gt;"",TODAY()-W161&gt;3),"Verificare offerta","OK"))))))</f>
        <v/>
      </c>
      <c r="AM161" s="38" t="n"/>
      <c r="AN161" s="39" t="n"/>
      <c r="AO161" s="11">
        <f>IF(AND(AN161&lt;&gt;"",AN161&lt;TODAY(),M161="In corso"),1,0)</f>
        <v/>
      </c>
      <c r="AP161" s="83">
        <f>IF(B161="","",IF(OR(M161="Vinta",M161="Persa"),0,IF(AL161="Contattare subito",50,0)+IF(AL161="Follow-up scaduto",40,0)+IF(AL161="Lead in stallo",35,0)+IF(AJ161="Hot",30,IF(AJ161="Alta",20,IF(AJ161="Media",10,0)))+IF(AO161=1,10,0)+L161/10+ROW()/100000))</f>
        <v/>
      </c>
    </row>
    <row r="162">
      <c r="A162" s="7">
        <f>IF(B162="","",ROW()-1)</f>
        <v/>
      </c>
      <c r="B162" s="31" t="n"/>
      <c r="C162" s="14" t="n"/>
      <c r="D162" s="14" t="n"/>
      <c r="E162" s="14" t="n"/>
      <c r="F162" s="14" t="n"/>
      <c r="G162" s="14" t="n"/>
      <c r="H162" s="14" t="n"/>
      <c r="I162" s="14" t="n"/>
      <c r="J162" s="15" t="n"/>
      <c r="K162" s="14" t="n"/>
      <c r="L162" s="11">
        <f>IF(K162="","",IF(K162="Nuovo",1,IF(K162="Tentativo contatto",1,IF(K162="Contattato",2,IF(K162="Qualificato",4,IF(K162="Visita fissata",5,IF(K162="Visita effettuata",6,IF(K162="Trattativa",7,IF(K162="Offerta",8,IF(K162="Prenotazione",9,IF(K162="Venduto",10,""))))))))))))</f>
        <v/>
      </c>
      <c r="M162" s="16" t="n"/>
      <c r="N162" s="11">
        <f>IF(L162&gt;=4,1,0)</f>
        <v/>
      </c>
      <c r="O162" s="11">
        <f>IF(L162&gt;=6,1,0)</f>
        <v/>
      </c>
      <c r="P162" s="11">
        <f>IF(L162&gt;=7,1,0)</f>
        <v/>
      </c>
      <c r="Q162" s="11">
        <f>IF(L162&gt;=8,1,0)</f>
        <v/>
      </c>
      <c r="R162" s="11">
        <f>IF(L162&gt;=9,1,0)</f>
        <v/>
      </c>
      <c r="S162" s="11">
        <f>IF(OR(L162=10,M162="Vinta"),1,0)</f>
        <v/>
      </c>
      <c r="T162" s="11">
        <f>IF(M162="Persa",1,0)</f>
        <v/>
      </c>
      <c r="U162" s="31" t="n"/>
      <c r="V162" s="14" t="n"/>
      <c r="W162" s="31" t="n"/>
      <c r="X162" s="14" t="n"/>
      <c r="Y162" s="15" t="n"/>
      <c r="Z162" s="15" t="n"/>
      <c r="AA162" s="15" t="n"/>
      <c r="AB162" s="31" t="n"/>
      <c r="AC162" s="7">
        <f>IF(B162="","",IF(AB162="",TODAY()-B162,AB162-B162))</f>
        <v/>
      </c>
      <c r="AD162" s="14" t="n"/>
      <c r="AE162" s="14" t="n"/>
      <c r="AF162" s="14" t="n"/>
      <c r="AG162" s="37">
        <f>IF(B162="","",MAX(B162,IF(U162="",0,U162),IF(W162="",0,W162),IF(AB162="",0,AB162),IF(AN162="",0,AN162)))</f>
        <v/>
      </c>
      <c r="AH162" s="11">
        <f>IF(AG162="","",TODAY()-AG162)</f>
        <v/>
      </c>
      <c r="AI162" s="80">
        <f>IF(B162="","",MIN(100,IF(J162&gt;=300000,20,IF(J162&gt;=200000,10,5))+IF(OR(C162="Referral",C162="Passaparola"),20,IF(OR(C162="Sito web",C162="LinkedIn",C162="Email marketing"),15,10))+IF(L162&gt;=8,25,IF(L162&gt;=6,18,IF(L162&gt;=4,12,5)))+IF(AND(V162&lt;&gt;"",V162&lt;&gt;"Non risponde",V162&lt;&gt;"Non interessato"),10,0)+IF(X162="Eseguita",10,0)+IF(Z162&gt;0,15,0)))</f>
        <v/>
      </c>
      <c r="AJ162" s="80">
        <f>IF(AI162="","",IF(AI162&gt;=80,"Hot",IF(AI162&gt;=60,"Alta",IF(AI162&gt;=40,"Media","Bassa"))))</f>
        <v/>
      </c>
      <c r="AK162" s="11">
        <f>IF(B162="","",IF(U162="",TODAY()-B162,U162-B162))</f>
        <v/>
      </c>
      <c r="AL162" s="80">
        <f>IF(B162="","",IF(M162="Vinta","Chiusa - vinta",IF(M162="Persa","Chiusa - persa",IF(AND(U162="",TODAY()-B162&gt;1),"Contattare subito",IF(AND(M162="In corso",AH162&gt;7),"Lead in stallo",IF(AND(AN162&lt;&gt;"",AN162&lt;TODAY(),M162="In corso"),"Follow-up scaduto",IF(AND(K162="Offerta",Y162="",W162&lt;&gt;"",TODAY()-W162&gt;3),"Verificare offerta","OK"))))))</f>
        <v/>
      </c>
      <c r="AM162" s="38" t="n"/>
      <c r="AN162" s="39" t="n"/>
      <c r="AO162" s="11">
        <f>IF(AND(AN162&lt;&gt;"",AN162&lt;TODAY(),M162="In corso"),1,0)</f>
        <v/>
      </c>
      <c r="AP162" s="81">
        <f>IF(B162="","",IF(OR(M162="Vinta",M162="Persa"),0,IF(AL162="Contattare subito",50,0)+IF(AL162="Follow-up scaduto",40,0)+IF(AL162="Lead in stallo",35,0)+IF(AJ162="Hot",30,IF(AJ162="Alta",20,IF(AJ162="Media",10,0)))+IF(AO162=1,10,0)+L162/10+ROW()/100000))</f>
        <v/>
      </c>
    </row>
    <row r="163">
      <c r="A163" s="7">
        <f>IF(B163="","",ROW()-1)</f>
        <v/>
      </c>
      <c r="B163" s="31" t="n"/>
      <c r="C163" s="14" t="n"/>
      <c r="D163" s="14" t="n"/>
      <c r="E163" s="14" t="n"/>
      <c r="F163" s="14" t="n"/>
      <c r="G163" s="14" t="n"/>
      <c r="H163" s="14" t="n"/>
      <c r="I163" s="14" t="n"/>
      <c r="J163" s="15" t="n"/>
      <c r="K163" s="14" t="n"/>
      <c r="L163" s="11">
        <f>IF(K163="","",IF(K163="Nuovo",1,IF(K163="Tentativo contatto",1,IF(K163="Contattato",2,IF(K163="Qualificato",4,IF(K163="Visita fissata",5,IF(K163="Visita effettuata",6,IF(K163="Trattativa",7,IF(K163="Offerta",8,IF(K163="Prenotazione",9,IF(K163="Venduto",10,""))))))))))))</f>
        <v/>
      </c>
      <c r="M163" s="16" t="n"/>
      <c r="N163" s="11">
        <f>IF(L163&gt;=4,1,0)</f>
        <v/>
      </c>
      <c r="O163" s="11">
        <f>IF(L163&gt;=6,1,0)</f>
        <v/>
      </c>
      <c r="P163" s="11">
        <f>IF(L163&gt;=7,1,0)</f>
        <v/>
      </c>
      <c r="Q163" s="11">
        <f>IF(L163&gt;=8,1,0)</f>
        <v/>
      </c>
      <c r="R163" s="11">
        <f>IF(L163&gt;=9,1,0)</f>
        <v/>
      </c>
      <c r="S163" s="11">
        <f>IF(OR(L163=10,M163="Vinta"),1,0)</f>
        <v/>
      </c>
      <c r="T163" s="11">
        <f>IF(M163="Persa",1,0)</f>
        <v/>
      </c>
      <c r="U163" s="31" t="n"/>
      <c r="V163" s="14" t="n"/>
      <c r="W163" s="31" t="n"/>
      <c r="X163" s="14" t="n"/>
      <c r="Y163" s="15" t="n"/>
      <c r="Z163" s="15" t="n"/>
      <c r="AA163" s="15" t="n"/>
      <c r="AB163" s="31" t="n"/>
      <c r="AC163" s="7">
        <f>IF(B163="","",IF(AB163="",TODAY()-B163,AB163-B163))</f>
        <v/>
      </c>
      <c r="AD163" s="14" t="n"/>
      <c r="AE163" s="14" t="n"/>
      <c r="AF163" s="14" t="n"/>
      <c r="AG163" s="37">
        <f>IF(B163="","",MAX(B163,IF(U163="",0,U163),IF(W163="",0,W163),IF(AB163="",0,AB163),IF(AN163="",0,AN163)))</f>
        <v/>
      </c>
      <c r="AH163" s="11">
        <f>IF(AG163="","",TODAY()-AG163)</f>
        <v/>
      </c>
      <c r="AI163" s="82">
        <f>IF(B163="","",MIN(100,IF(J163&gt;=300000,20,IF(J163&gt;=200000,10,5))+IF(OR(C163="Referral",C163="Passaparola"),20,IF(OR(C163="Sito web",C163="LinkedIn",C163="Email marketing"),15,10))+IF(L163&gt;=8,25,IF(L163&gt;=6,18,IF(L163&gt;=4,12,5)))+IF(AND(V163&lt;&gt;"",V163&lt;&gt;"Non risponde",V163&lt;&gt;"Non interessato"),10,0)+IF(X163="Eseguita",10,0)+IF(Z163&gt;0,15,0)))</f>
        <v/>
      </c>
      <c r="AJ163" s="82">
        <f>IF(AI163="","",IF(AI163&gt;=80,"Hot",IF(AI163&gt;=60,"Alta",IF(AI163&gt;=40,"Media","Bassa"))))</f>
        <v/>
      </c>
      <c r="AK163" s="11">
        <f>IF(B163="","",IF(U163="",TODAY()-B163,U163-B163))</f>
        <v/>
      </c>
      <c r="AL163" s="82">
        <f>IF(B163="","",IF(M163="Vinta","Chiusa - vinta",IF(M163="Persa","Chiusa - persa",IF(AND(U163="",TODAY()-B163&gt;1),"Contattare subito",IF(AND(M163="In corso",AH163&gt;7),"Lead in stallo",IF(AND(AN163&lt;&gt;"",AN163&lt;TODAY(),M163="In corso"),"Follow-up scaduto",IF(AND(K163="Offerta",Y163="",W163&lt;&gt;"",TODAY()-W163&gt;3),"Verificare offerta","OK"))))))</f>
        <v/>
      </c>
      <c r="AM163" s="38" t="n"/>
      <c r="AN163" s="39" t="n"/>
      <c r="AO163" s="11">
        <f>IF(AND(AN163&lt;&gt;"",AN163&lt;TODAY(),M163="In corso"),1,0)</f>
        <v/>
      </c>
      <c r="AP163" s="83">
        <f>IF(B163="","",IF(OR(M163="Vinta",M163="Persa"),0,IF(AL163="Contattare subito",50,0)+IF(AL163="Follow-up scaduto",40,0)+IF(AL163="Lead in stallo",35,0)+IF(AJ163="Hot",30,IF(AJ163="Alta",20,IF(AJ163="Media",10,0)))+IF(AO163=1,10,0)+L163/10+ROW()/100000))</f>
        <v/>
      </c>
    </row>
    <row r="164">
      <c r="A164" s="7">
        <f>IF(B164="","",ROW()-1)</f>
        <v/>
      </c>
      <c r="B164" s="31" t="n"/>
      <c r="C164" s="14" t="n"/>
      <c r="D164" s="14" t="n"/>
      <c r="E164" s="14" t="n"/>
      <c r="F164" s="14" t="n"/>
      <c r="G164" s="14" t="n"/>
      <c r="H164" s="14" t="n"/>
      <c r="I164" s="14" t="n"/>
      <c r="J164" s="15" t="n"/>
      <c r="K164" s="14" t="n"/>
      <c r="L164" s="11">
        <f>IF(K164="","",IF(K164="Nuovo",1,IF(K164="Tentativo contatto",1,IF(K164="Contattato",2,IF(K164="Qualificato",4,IF(K164="Visita fissata",5,IF(K164="Visita effettuata",6,IF(K164="Trattativa",7,IF(K164="Offerta",8,IF(K164="Prenotazione",9,IF(K164="Venduto",10,""))))))))))))</f>
        <v/>
      </c>
      <c r="M164" s="16" t="n"/>
      <c r="N164" s="11">
        <f>IF(L164&gt;=4,1,0)</f>
        <v/>
      </c>
      <c r="O164" s="11">
        <f>IF(L164&gt;=6,1,0)</f>
        <v/>
      </c>
      <c r="P164" s="11">
        <f>IF(L164&gt;=7,1,0)</f>
        <v/>
      </c>
      <c r="Q164" s="11">
        <f>IF(L164&gt;=8,1,0)</f>
        <v/>
      </c>
      <c r="R164" s="11">
        <f>IF(L164&gt;=9,1,0)</f>
        <v/>
      </c>
      <c r="S164" s="11">
        <f>IF(OR(L164=10,M164="Vinta"),1,0)</f>
        <v/>
      </c>
      <c r="T164" s="11">
        <f>IF(M164="Persa",1,0)</f>
        <v/>
      </c>
      <c r="U164" s="31" t="n"/>
      <c r="V164" s="14" t="n"/>
      <c r="W164" s="31" t="n"/>
      <c r="X164" s="14" t="n"/>
      <c r="Y164" s="15" t="n"/>
      <c r="Z164" s="15" t="n"/>
      <c r="AA164" s="15" t="n"/>
      <c r="AB164" s="31" t="n"/>
      <c r="AC164" s="7">
        <f>IF(B164="","",IF(AB164="",TODAY()-B164,AB164-B164))</f>
        <v/>
      </c>
      <c r="AD164" s="14" t="n"/>
      <c r="AE164" s="14" t="n"/>
      <c r="AF164" s="14" t="n"/>
      <c r="AG164" s="37">
        <f>IF(B164="","",MAX(B164,IF(U164="",0,U164),IF(W164="",0,W164),IF(AB164="",0,AB164),IF(AN164="",0,AN164)))</f>
        <v/>
      </c>
      <c r="AH164" s="11">
        <f>IF(AG164="","",TODAY()-AG164)</f>
        <v/>
      </c>
      <c r="AI164" s="80">
        <f>IF(B164="","",MIN(100,IF(J164&gt;=300000,20,IF(J164&gt;=200000,10,5))+IF(OR(C164="Referral",C164="Passaparola"),20,IF(OR(C164="Sito web",C164="LinkedIn",C164="Email marketing"),15,10))+IF(L164&gt;=8,25,IF(L164&gt;=6,18,IF(L164&gt;=4,12,5)))+IF(AND(V164&lt;&gt;"",V164&lt;&gt;"Non risponde",V164&lt;&gt;"Non interessato"),10,0)+IF(X164="Eseguita",10,0)+IF(Z164&gt;0,15,0)))</f>
        <v/>
      </c>
      <c r="AJ164" s="80">
        <f>IF(AI164="","",IF(AI164&gt;=80,"Hot",IF(AI164&gt;=60,"Alta",IF(AI164&gt;=40,"Media","Bassa"))))</f>
        <v/>
      </c>
      <c r="AK164" s="11">
        <f>IF(B164="","",IF(U164="",TODAY()-B164,U164-B164))</f>
        <v/>
      </c>
      <c r="AL164" s="80">
        <f>IF(B164="","",IF(M164="Vinta","Chiusa - vinta",IF(M164="Persa","Chiusa - persa",IF(AND(U164="",TODAY()-B164&gt;1),"Contattare subito",IF(AND(M164="In corso",AH164&gt;7),"Lead in stallo",IF(AND(AN164&lt;&gt;"",AN164&lt;TODAY(),M164="In corso"),"Follow-up scaduto",IF(AND(K164="Offerta",Y164="",W164&lt;&gt;"",TODAY()-W164&gt;3),"Verificare offerta","OK"))))))</f>
        <v/>
      </c>
      <c r="AM164" s="38" t="n"/>
      <c r="AN164" s="39" t="n"/>
      <c r="AO164" s="11">
        <f>IF(AND(AN164&lt;&gt;"",AN164&lt;TODAY(),M164="In corso"),1,0)</f>
        <v/>
      </c>
      <c r="AP164" s="81">
        <f>IF(B164="","",IF(OR(M164="Vinta",M164="Persa"),0,IF(AL164="Contattare subito",50,0)+IF(AL164="Follow-up scaduto",40,0)+IF(AL164="Lead in stallo",35,0)+IF(AJ164="Hot",30,IF(AJ164="Alta",20,IF(AJ164="Media",10,0)))+IF(AO164=1,10,0)+L164/10+ROW()/100000))</f>
        <v/>
      </c>
    </row>
    <row r="165">
      <c r="A165" s="7">
        <f>IF(B165="","",ROW()-1)</f>
        <v/>
      </c>
      <c r="B165" s="31" t="n"/>
      <c r="C165" s="14" t="n"/>
      <c r="D165" s="14" t="n"/>
      <c r="E165" s="14" t="n"/>
      <c r="F165" s="14" t="n"/>
      <c r="G165" s="14" t="n"/>
      <c r="H165" s="14" t="n"/>
      <c r="I165" s="14" t="n"/>
      <c r="J165" s="15" t="n"/>
      <c r="K165" s="14" t="n"/>
      <c r="L165" s="11">
        <f>IF(K165="","",IF(K165="Nuovo",1,IF(K165="Tentativo contatto",1,IF(K165="Contattato",2,IF(K165="Qualificato",4,IF(K165="Visita fissata",5,IF(K165="Visita effettuata",6,IF(K165="Trattativa",7,IF(K165="Offerta",8,IF(K165="Prenotazione",9,IF(K165="Venduto",10,""))))))))))))</f>
        <v/>
      </c>
      <c r="M165" s="16" t="n"/>
      <c r="N165" s="11">
        <f>IF(L165&gt;=4,1,0)</f>
        <v/>
      </c>
      <c r="O165" s="11">
        <f>IF(L165&gt;=6,1,0)</f>
        <v/>
      </c>
      <c r="P165" s="11">
        <f>IF(L165&gt;=7,1,0)</f>
        <v/>
      </c>
      <c r="Q165" s="11">
        <f>IF(L165&gt;=8,1,0)</f>
        <v/>
      </c>
      <c r="R165" s="11">
        <f>IF(L165&gt;=9,1,0)</f>
        <v/>
      </c>
      <c r="S165" s="11">
        <f>IF(OR(L165=10,M165="Vinta"),1,0)</f>
        <v/>
      </c>
      <c r="T165" s="11">
        <f>IF(M165="Persa",1,0)</f>
        <v/>
      </c>
      <c r="U165" s="31" t="n"/>
      <c r="V165" s="14" t="n"/>
      <c r="W165" s="31" t="n"/>
      <c r="X165" s="14" t="n"/>
      <c r="Y165" s="15" t="n"/>
      <c r="Z165" s="15" t="n"/>
      <c r="AA165" s="15" t="n"/>
      <c r="AB165" s="31" t="n"/>
      <c r="AC165" s="7">
        <f>IF(B165="","",IF(AB165="",TODAY()-B165,AB165-B165))</f>
        <v/>
      </c>
      <c r="AD165" s="14" t="n"/>
      <c r="AE165" s="14" t="n"/>
      <c r="AF165" s="14" t="n"/>
      <c r="AG165" s="37">
        <f>IF(B165="","",MAX(B165,IF(U165="",0,U165),IF(W165="",0,W165),IF(AB165="",0,AB165),IF(AN165="",0,AN165)))</f>
        <v/>
      </c>
      <c r="AH165" s="11">
        <f>IF(AG165="","",TODAY()-AG165)</f>
        <v/>
      </c>
      <c r="AI165" s="82">
        <f>IF(B165="","",MIN(100,IF(J165&gt;=300000,20,IF(J165&gt;=200000,10,5))+IF(OR(C165="Referral",C165="Passaparola"),20,IF(OR(C165="Sito web",C165="LinkedIn",C165="Email marketing"),15,10))+IF(L165&gt;=8,25,IF(L165&gt;=6,18,IF(L165&gt;=4,12,5)))+IF(AND(V165&lt;&gt;"",V165&lt;&gt;"Non risponde",V165&lt;&gt;"Non interessato"),10,0)+IF(X165="Eseguita",10,0)+IF(Z165&gt;0,15,0)))</f>
        <v/>
      </c>
      <c r="AJ165" s="82">
        <f>IF(AI165="","",IF(AI165&gt;=80,"Hot",IF(AI165&gt;=60,"Alta",IF(AI165&gt;=40,"Media","Bassa"))))</f>
        <v/>
      </c>
      <c r="AK165" s="11">
        <f>IF(B165="","",IF(U165="",TODAY()-B165,U165-B165))</f>
        <v/>
      </c>
      <c r="AL165" s="82">
        <f>IF(B165="","",IF(M165="Vinta","Chiusa - vinta",IF(M165="Persa","Chiusa - persa",IF(AND(U165="",TODAY()-B165&gt;1),"Contattare subito",IF(AND(M165="In corso",AH165&gt;7),"Lead in stallo",IF(AND(AN165&lt;&gt;"",AN165&lt;TODAY(),M165="In corso"),"Follow-up scaduto",IF(AND(K165="Offerta",Y165="",W165&lt;&gt;"",TODAY()-W165&gt;3),"Verificare offerta","OK"))))))</f>
        <v/>
      </c>
      <c r="AM165" s="38" t="n"/>
      <c r="AN165" s="39" t="n"/>
      <c r="AO165" s="11">
        <f>IF(AND(AN165&lt;&gt;"",AN165&lt;TODAY(),M165="In corso"),1,0)</f>
        <v/>
      </c>
      <c r="AP165" s="83">
        <f>IF(B165="","",IF(OR(M165="Vinta",M165="Persa"),0,IF(AL165="Contattare subito",50,0)+IF(AL165="Follow-up scaduto",40,0)+IF(AL165="Lead in stallo",35,0)+IF(AJ165="Hot",30,IF(AJ165="Alta",20,IF(AJ165="Media",10,0)))+IF(AO165=1,10,0)+L165/10+ROW()/100000))</f>
        <v/>
      </c>
    </row>
    <row r="166">
      <c r="A166" s="7">
        <f>IF(B166="","",ROW()-1)</f>
        <v/>
      </c>
      <c r="B166" s="31" t="n"/>
      <c r="C166" s="14" t="n"/>
      <c r="D166" s="14" t="n"/>
      <c r="E166" s="14" t="n"/>
      <c r="F166" s="14" t="n"/>
      <c r="G166" s="14" t="n"/>
      <c r="H166" s="14" t="n"/>
      <c r="I166" s="14" t="n"/>
      <c r="J166" s="15" t="n"/>
      <c r="K166" s="14" t="n"/>
      <c r="L166" s="11">
        <f>IF(K166="","",IF(K166="Nuovo",1,IF(K166="Tentativo contatto",1,IF(K166="Contattato",2,IF(K166="Qualificato",4,IF(K166="Visita fissata",5,IF(K166="Visita effettuata",6,IF(K166="Trattativa",7,IF(K166="Offerta",8,IF(K166="Prenotazione",9,IF(K166="Venduto",10,""))))))))))))</f>
        <v/>
      </c>
      <c r="M166" s="16" t="n"/>
      <c r="N166" s="11">
        <f>IF(L166&gt;=4,1,0)</f>
        <v/>
      </c>
      <c r="O166" s="11">
        <f>IF(L166&gt;=6,1,0)</f>
        <v/>
      </c>
      <c r="P166" s="11">
        <f>IF(L166&gt;=7,1,0)</f>
        <v/>
      </c>
      <c r="Q166" s="11">
        <f>IF(L166&gt;=8,1,0)</f>
        <v/>
      </c>
      <c r="R166" s="11">
        <f>IF(L166&gt;=9,1,0)</f>
        <v/>
      </c>
      <c r="S166" s="11">
        <f>IF(OR(L166=10,M166="Vinta"),1,0)</f>
        <v/>
      </c>
      <c r="T166" s="11">
        <f>IF(M166="Persa",1,0)</f>
        <v/>
      </c>
      <c r="U166" s="31" t="n"/>
      <c r="V166" s="14" t="n"/>
      <c r="W166" s="31" t="n"/>
      <c r="X166" s="14" t="n"/>
      <c r="Y166" s="15" t="n"/>
      <c r="Z166" s="15" t="n"/>
      <c r="AA166" s="15" t="n"/>
      <c r="AB166" s="31" t="n"/>
      <c r="AC166" s="7">
        <f>IF(B166="","",IF(AB166="",TODAY()-B166,AB166-B166))</f>
        <v/>
      </c>
      <c r="AD166" s="14" t="n"/>
      <c r="AE166" s="14" t="n"/>
      <c r="AF166" s="14" t="n"/>
      <c r="AG166" s="37">
        <f>IF(B166="","",MAX(B166,IF(U166="",0,U166),IF(W166="",0,W166),IF(AB166="",0,AB166),IF(AN166="",0,AN166)))</f>
        <v/>
      </c>
      <c r="AH166" s="11">
        <f>IF(AG166="","",TODAY()-AG166)</f>
        <v/>
      </c>
      <c r="AI166" s="80">
        <f>IF(B166="","",MIN(100,IF(J166&gt;=300000,20,IF(J166&gt;=200000,10,5))+IF(OR(C166="Referral",C166="Passaparola"),20,IF(OR(C166="Sito web",C166="LinkedIn",C166="Email marketing"),15,10))+IF(L166&gt;=8,25,IF(L166&gt;=6,18,IF(L166&gt;=4,12,5)))+IF(AND(V166&lt;&gt;"",V166&lt;&gt;"Non risponde",V166&lt;&gt;"Non interessato"),10,0)+IF(X166="Eseguita",10,0)+IF(Z166&gt;0,15,0)))</f>
        <v/>
      </c>
      <c r="AJ166" s="80">
        <f>IF(AI166="","",IF(AI166&gt;=80,"Hot",IF(AI166&gt;=60,"Alta",IF(AI166&gt;=40,"Media","Bassa"))))</f>
        <v/>
      </c>
      <c r="AK166" s="11">
        <f>IF(B166="","",IF(U166="",TODAY()-B166,U166-B166))</f>
        <v/>
      </c>
      <c r="AL166" s="80">
        <f>IF(B166="","",IF(M166="Vinta","Chiusa - vinta",IF(M166="Persa","Chiusa - persa",IF(AND(U166="",TODAY()-B166&gt;1),"Contattare subito",IF(AND(M166="In corso",AH166&gt;7),"Lead in stallo",IF(AND(AN166&lt;&gt;"",AN166&lt;TODAY(),M166="In corso"),"Follow-up scaduto",IF(AND(K166="Offerta",Y166="",W166&lt;&gt;"",TODAY()-W166&gt;3),"Verificare offerta","OK"))))))</f>
        <v/>
      </c>
      <c r="AM166" s="38" t="n"/>
      <c r="AN166" s="39" t="n"/>
      <c r="AO166" s="11">
        <f>IF(AND(AN166&lt;&gt;"",AN166&lt;TODAY(),M166="In corso"),1,0)</f>
        <v/>
      </c>
      <c r="AP166" s="81">
        <f>IF(B166="","",IF(OR(M166="Vinta",M166="Persa"),0,IF(AL166="Contattare subito",50,0)+IF(AL166="Follow-up scaduto",40,0)+IF(AL166="Lead in stallo",35,0)+IF(AJ166="Hot",30,IF(AJ166="Alta",20,IF(AJ166="Media",10,0)))+IF(AO166=1,10,0)+L166/10+ROW()/100000))</f>
        <v/>
      </c>
    </row>
    <row r="167">
      <c r="A167" s="7">
        <f>IF(B167="","",ROW()-1)</f>
        <v/>
      </c>
      <c r="B167" s="31" t="n"/>
      <c r="C167" s="14" t="n"/>
      <c r="D167" s="14" t="n"/>
      <c r="E167" s="14" t="n"/>
      <c r="F167" s="14" t="n"/>
      <c r="G167" s="14" t="n"/>
      <c r="H167" s="14" t="n"/>
      <c r="I167" s="14" t="n"/>
      <c r="J167" s="15" t="n"/>
      <c r="K167" s="14" t="n"/>
      <c r="L167" s="11">
        <f>IF(K167="","",IF(K167="Nuovo",1,IF(K167="Tentativo contatto",1,IF(K167="Contattato",2,IF(K167="Qualificato",4,IF(K167="Visita fissata",5,IF(K167="Visita effettuata",6,IF(K167="Trattativa",7,IF(K167="Offerta",8,IF(K167="Prenotazione",9,IF(K167="Venduto",10,""))))))))))))</f>
        <v/>
      </c>
      <c r="M167" s="16" t="n"/>
      <c r="N167" s="11">
        <f>IF(L167&gt;=4,1,0)</f>
        <v/>
      </c>
      <c r="O167" s="11">
        <f>IF(L167&gt;=6,1,0)</f>
        <v/>
      </c>
      <c r="P167" s="11">
        <f>IF(L167&gt;=7,1,0)</f>
        <v/>
      </c>
      <c r="Q167" s="11">
        <f>IF(L167&gt;=8,1,0)</f>
        <v/>
      </c>
      <c r="R167" s="11">
        <f>IF(L167&gt;=9,1,0)</f>
        <v/>
      </c>
      <c r="S167" s="11">
        <f>IF(OR(L167=10,M167="Vinta"),1,0)</f>
        <v/>
      </c>
      <c r="T167" s="11">
        <f>IF(M167="Persa",1,0)</f>
        <v/>
      </c>
      <c r="U167" s="31" t="n"/>
      <c r="V167" s="14" t="n"/>
      <c r="W167" s="31" t="n"/>
      <c r="X167" s="14" t="n"/>
      <c r="Y167" s="15" t="n"/>
      <c r="Z167" s="15" t="n"/>
      <c r="AA167" s="15" t="n"/>
      <c r="AB167" s="31" t="n"/>
      <c r="AC167" s="7">
        <f>IF(B167="","",IF(AB167="",TODAY()-B167,AB167-B167))</f>
        <v/>
      </c>
      <c r="AD167" s="14" t="n"/>
      <c r="AE167" s="14" t="n"/>
      <c r="AF167" s="14" t="n"/>
      <c r="AG167" s="37">
        <f>IF(B167="","",MAX(B167,IF(U167="",0,U167),IF(W167="",0,W167),IF(AB167="",0,AB167),IF(AN167="",0,AN167)))</f>
        <v/>
      </c>
      <c r="AH167" s="11">
        <f>IF(AG167="","",TODAY()-AG167)</f>
        <v/>
      </c>
      <c r="AI167" s="82">
        <f>IF(B167="","",MIN(100,IF(J167&gt;=300000,20,IF(J167&gt;=200000,10,5))+IF(OR(C167="Referral",C167="Passaparola"),20,IF(OR(C167="Sito web",C167="LinkedIn",C167="Email marketing"),15,10))+IF(L167&gt;=8,25,IF(L167&gt;=6,18,IF(L167&gt;=4,12,5)))+IF(AND(V167&lt;&gt;"",V167&lt;&gt;"Non risponde",V167&lt;&gt;"Non interessato"),10,0)+IF(X167="Eseguita",10,0)+IF(Z167&gt;0,15,0)))</f>
        <v/>
      </c>
      <c r="AJ167" s="82">
        <f>IF(AI167="","",IF(AI167&gt;=80,"Hot",IF(AI167&gt;=60,"Alta",IF(AI167&gt;=40,"Media","Bassa"))))</f>
        <v/>
      </c>
      <c r="AK167" s="11">
        <f>IF(B167="","",IF(U167="",TODAY()-B167,U167-B167))</f>
        <v/>
      </c>
      <c r="AL167" s="82">
        <f>IF(B167="","",IF(M167="Vinta","Chiusa - vinta",IF(M167="Persa","Chiusa - persa",IF(AND(U167="",TODAY()-B167&gt;1),"Contattare subito",IF(AND(M167="In corso",AH167&gt;7),"Lead in stallo",IF(AND(AN167&lt;&gt;"",AN167&lt;TODAY(),M167="In corso"),"Follow-up scaduto",IF(AND(K167="Offerta",Y167="",W167&lt;&gt;"",TODAY()-W167&gt;3),"Verificare offerta","OK"))))))</f>
        <v/>
      </c>
      <c r="AM167" s="38" t="n"/>
      <c r="AN167" s="39" t="n"/>
      <c r="AO167" s="11">
        <f>IF(AND(AN167&lt;&gt;"",AN167&lt;TODAY(),M167="In corso"),1,0)</f>
        <v/>
      </c>
      <c r="AP167" s="83">
        <f>IF(B167="","",IF(OR(M167="Vinta",M167="Persa"),0,IF(AL167="Contattare subito",50,0)+IF(AL167="Follow-up scaduto",40,0)+IF(AL167="Lead in stallo",35,0)+IF(AJ167="Hot",30,IF(AJ167="Alta",20,IF(AJ167="Media",10,0)))+IF(AO167=1,10,0)+L167/10+ROW()/100000))</f>
        <v/>
      </c>
    </row>
    <row r="168">
      <c r="A168" s="7">
        <f>IF(B168="","",ROW()-1)</f>
        <v/>
      </c>
      <c r="B168" s="31" t="n"/>
      <c r="C168" s="14" t="n"/>
      <c r="D168" s="14" t="n"/>
      <c r="E168" s="14" t="n"/>
      <c r="F168" s="14" t="n"/>
      <c r="G168" s="14" t="n"/>
      <c r="H168" s="14" t="n"/>
      <c r="I168" s="14" t="n"/>
      <c r="J168" s="15" t="n"/>
      <c r="K168" s="14" t="n"/>
      <c r="L168" s="11">
        <f>IF(K168="","",IF(K168="Nuovo",1,IF(K168="Tentativo contatto",1,IF(K168="Contattato",2,IF(K168="Qualificato",4,IF(K168="Visita fissata",5,IF(K168="Visita effettuata",6,IF(K168="Trattativa",7,IF(K168="Offerta",8,IF(K168="Prenotazione",9,IF(K168="Venduto",10,""))))))))))))</f>
        <v/>
      </c>
      <c r="M168" s="16" t="n"/>
      <c r="N168" s="11">
        <f>IF(L168&gt;=4,1,0)</f>
        <v/>
      </c>
      <c r="O168" s="11">
        <f>IF(L168&gt;=6,1,0)</f>
        <v/>
      </c>
      <c r="P168" s="11">
        <f>IF(L168&gt;=7,1,0)</f>
        <v/>
      </c>
      <c r="Q168" s="11">
        <f>IF(L168&gt;=8,1,0)</f>
        <v/>
      </c>
      <c r="R168" s="11">
        <f>IF(L168&gt;=9,1,0)</f>
        <v/>
      </c>
      <c r="S168" s="11">
        <f>IF(OR(L168=10,M168="Vinta"),1,0)</f>
        <v/>
      </c>
      <c r="T168" s="11">
        <f>IF(M168="Persa",1,0)</f>
        <v/>
      </c>
      <c r="U168" s="31" t="n"/>
      <c r="V168" s="14" t="n"/>
      <c r="W168" s="31" t="n"/>
      <c r="X168" s="14" t="n"/>
      <c r="Y168" s="15" t="n"/>
      <c r="Z168" s="15" t="n"/>
      <c r="AA168" s="15" t="n"/>
      <c r="AB168" s="31" t="n"/>
      <c r="AC168" s="7">
        <f>IF(B168="","",IF(AB168="",TODAY()-B168,AB168-B168))</f>
        <v/>
      </c>
      <c r="AD168" s="14" t="n"/>
      <c r="AE168" s="14" t="n"/>
      <c r="AF168" s="14" t="n"/>
      <c r="AG168" s="37">
        <f>IF(B168="","",MAX(B168,IF(U168="",0,U168),IF(W168="",0,W168),IF(AB168="",0,AB168),IF(AN168="",0,AN168)))</f>
        <v/>
      </c>
      <c r="AH168" s="11">
        <f>IF(AG168="","",TODAY()-AG168)</f>
        <v/>
      </c>
      <c r="AI168" s="80">
        <f>IF(B168="","",MIN(100,IF(J168&gt;=300000,20,IF(J168&gt;=200000,10,5))+IF(OR(C168="Referral",C168="Passaparola"),20,IF(OR(C168="Sito web",C168="LinkedIn",C168="Email marketing"),15,10))+IF(L168&gt;=8,25,IF(L168&gt;=6,18,IF(L168&gt;=4,12,5)))+IF(AND(V168&lt;&gt;"",V168&lt;&gt;"Non risponde",V168&lt;&gt;"Non interessato"),10,0)+IF(X168="Eseguita",10,0)+IF(Z168&gt;0,15,0)))</f>
        <v/>
      </c>
      <c r="AJ168" s="80">
        <f>IF(AI168="","",IF(AI168&gt;=80,"Hot",IF(AI168&gt;=60,"Alta",IF(AI168&gt;=40,"Media","Bassa"))))</f>
        <v/>
      </c>
      <c r="AK168" s="11">
        <f>IF(B168="","",IF(U168="",TODAY()-B168,U168-B168))</f>
        <v/>
      </c>
      <c r="AL168" s="80">
        <f>IF(B168="","",IF(M168="Vinta","Chiusa - vinta",IF(M168="Persa","Chiusa - persa",IF(AND(U168="",TODAY()-B168&gt;1),"Contattare subito",IF(AND(M168="In corso",AH168&gt;7),"Lead in stallo",IF(AND(AN168&lt;&gt;"",AN168&lt;TODAY(),M168="In corso"),"Follow-up scaduto",IF(AND(K168="Offerta",Y168="",W168&lt;&gt;"",TODAY()-W168&gt;3),"Verificare offerta","OK"))))))</f>
        <v/>
      </c>
      <c r="AM168" s="38" t="n"/>
      <c r="AN168" s="39" t="n"/>
      <c r="AO168" s="11">
        <f>IF(AND(AN168&lt;&gt;"",AN168&lt;TODAY(),M168="In corso"),1,0)</f>
        <v/>
      </c>
      <c r="AP168" s="81">
        <f>IF(B168="","",IF(OR(M168="Vinta",M168="Persa"),0,IF(AL168="Contattare subito",50,0)+IF(AL168="Follow-up scaduto",40,0)+IF(AL168="Lead in stallo",35,0)+IF(AJ168="Hot",30,IF(AJ168="Alta",20,IF(AJ168="Media",10,0)))+IF(AO168=1,10,0)+L168/10+ROW()/100000))</f>
        <v/>
      </c>
    </row>
    <row r="169">
      <c r="A169" s="7">
        <f>IF(B169="","",ROW()-1)</f>
        <v/>
      </c>
      <c r="B169" s="31" t="n"/>
      <c r="C169" s="14" t="n"/>
      <c r="D169" s="14" t="n"/>
      <c r="E169" s="14" t="n"/>
      <c r="F169" s="14" t="n"/>
      <c r="G169" s="14" t="n"/>
      <c r="H169" s="14" t="n"/>
      <c r="I169" s="14" t="n"/>
      <c r="J169" s="15" t="n"/>
      <c r="K169" s="14" t="n"/>
      <c r="L169" s="11">
        <f>IF(K169="","",IF(K169="Nuovo",1,IF(K169="Tentativo contatto",1,IF(K169="Contattato",2,IF(K169="Qualificato",4,IF(K169="Visita fissata",5,IF(K169="Visita effettuata",6,IF(K169="Trattativa",7,IF(K169="Offerta",8,IF(K169="Prenotazione",9,IF(K169="Venduto",10,""))))))))))))</f>
        <v/>
      </c>
      <c r="M169" s="16" t="n"/>
      <c r="N169" s="11">
        <f>IF(L169&gt;=4,1,0)</f>
        <v/>
      </c>
      <c r="O169" s="11">
        <f>IF(L169&gt;=6,1,0)</f>
        <v/>
      </c>
      <c r="P169" s="11">
        <f>IF(L169&gt;=7,1,0)</f>
        <v/>
      </c>
      <c r="Q169" s="11">
        <f>IF(L169&gt;=8,1,0)</f>
        <v/>
      </c>
      <c r="R169" s="11">
        <f>IF(L169&gt;=9,1,0)</f>
        <v/>
      </c>
      <c r="S169" s="11">
        <f>IF(OR(L169=10,M169="Vinta"),1,0)</f>
        <v/>
      </c>
      <c r="T169" s="11">
        <f>IF(M169="Persa",1,0)</f>
        <v/>
      </c>
      <c r="U169" s="31" t="n"/>
      <c r="V169" s="14" t="n"/>
      <c r="W169" s="31" t="n"/>
      <c r="X169" s="14" t="n"/>
      <c r="Y169" s="15" t="n"/>
      <c r="Z169" s="15" t="n"/>
      <c r="AA169" s="15" t="n"/>
      <c r="AB169" s="31" t="n"/>
      <c r="AC169" s="7">
        <f>IF(B169="","",IF(AB169="",TODAY()-B169,AB169-B169))</f>
        <v/>
      </c>
      <c r="AD169" s="14" t="n"/>
      <c r="AE169" s="14" t="n"/>
      <c r="AF169" s="14" t="n"/>
      <c r="AG169" s="37">
        <f>IF(B169="","",MAX(B169,IF(U169="",0,U169),IF(W169="",0,W169),IF(AB169="",0,AB169),IF(AN169="",0,AN169)))</f>
        <v/>
      </c>
      <c r="AH169" s="11">
        <f>IF(AG169="","",TODAY()-AG169)</f>
        <v/>
      </c>
      <c r="AI169" s="82">
        <f>IF(B169="","",MIN(100,IF(J169&gt;=300000,20,IF(J169&gt;=200000,10,5))+IF(OR(C169="Referral",C169="Passaparola"),20,IF(OR(C169="Sito web",C169="LinkedIn",C169="Email marketing"),15,10))+IF(L169&gt;=8,25,IF(L169&gt;=6,18,IF(L169&gt;=4,12,5)))+IF(AND(V169&lt;&gt;"",V169&lt;&gt;"Non risponde",V169&lt;&gt;"Non interessato"),10,0)+IF(X169="Eseguita",10,0)+IF(Z169&gt;0,15,0)))</f>
        <v/>
      </c>
      <c r="AJ169" s="82">
        <f>IF(AI169="","",IF(AI169&gt;=80,"Hot",IF(AI169&gt;=60,"Alta",IF(AI169&gt;=40,"Media","Bassa"))))</f>
        <v/>
      </c>
      <c r="AK169" s="11">
        <f>IF(B169="","",IF(U169="",TODAY()-B169,U169-B169))</f>
        <v/>
      </c>
      <c r="AL169" s="82">
        <f>IF(B169="","",IF(M169="Vinta","Chiusa - vinta",IF(M169="Persa","Chiusa - persa",IF(AND(U169="",TODAY()-B169&gt;1),"Contattare subito",IF(AND(M169="In corso",AH169&gt;7),"Lead in stallo",IF(AND(AN169&lt;&gt;"",AN169&lt;TODAY(),M169="In corso"),"Follow-up scaduto",IF(AND(K169="Offerta",Y169="",W169&lt;&gt;"",TODAY()-W169&gt;3),"Verificare offerta","OK"))))))</f>
        <v/>
      </c>
      <c r="AM169" s="38" t="n"/>
      <c r="AN169" s="39" t="n"/>
      <c r="AO169" s="11">
        <f>IF(AND(AN169&lt;&gt;"",AN169&lt;TODAY(),M169="In corso"),1,0)</f>
        <v/>
      </c>
      <c r="AP169" s="83">
        <f>IF(B169="","",IF(OR(M169="Vinta",M169="Persa"),0,IF(AL169="Contattare subito",50,0)+IF(AL169="Follow-up scaduto",40,0)+IF(AL169="Lead in stallo",35,0)+IF(AJ169="Hot",30,IF(AJ169="Alta",20,IF(AJ169="Media",10,0)))+IF(AO169=1,10,0)+L169/10+ROW()/100000))</f>
        <v/>
      </c>
    </row>
    <row r="170">
      <c r="A170" s="7">
        <f>IF(B170="","",ROW()-1)</f>
        <v/>
      </c>
      <c r="B170" s="31" t="n"/>
      <c r="C170" s="14" t="n"/>
      <c r="D170" s="14" t="n"/>
      <c r="E170" s="14" t="n"/>
      <c r="F170" s="14" t="n"/>
      <c r="G170" s="14" t="n"/>
      <c r="H170" s="14" t="n"/>
      <c r="I170" s="14" t="n"/>
      <c r="J170" s="15" t="n"/>
      <c r="K170" s="14" t="n"/>
      <c r="L170" s="11">
        <f>IF(K170="","",IF(K170="Nuovo",1,IF(K170="Tentativo contatto",1,IF(K170="Contattato",2,IF(K170="Qualificato",4,IF(K170="Visita fissata",5,IF(K170="Visita effettuata",6,IF(K170="Trattativa",7,IF(K170="Offerta",8,IF(K170="Prenotazione",9,IF(K170="Venduto",10,""))))))))))))</f>
        <v/>
      </c>
      <c r="M170" s="16" t="n"/>
      <c r="N170" s="11">
        <f>IF(L170&gt;=4,1,0)</f>
        <v/>
      </c>
      <c r="O170" s="11">
        <f>IF(L170&gt;=6,1,0)</f>
        <v/>
      </c>
      <c r="P170" s="11">
        <f>IF(L170&gt;=7,1,0)</f>
        <v/>
      </c>
      <c r="Q170" s="11">
        <f>IF(L170&gt;=8,1,0)</f>
        <v/>
      </c>
      <c r="R170" s="11">
        <f>IF(L170&gt;=9,1,0)</f>
        <v/>
      </c>
      <c r="S170" s="11">
        <f>IF(OR(L170=10,M170="Vinta"),1,0)</f>
        <v/>
      </c>
      <c r="T170" s="11">
        <f>IF(M170="Persa",1,0)</f>
        <v/>
      </c>
      <c r="U170" s="31" t="n"/>
      <c r="V170" s="14" t="n"/>
      <c r="W170" s="31" t="n"/>
      <c r="X170" s="14" t="n"/>
      <c r="Y170" s="15" t="n"/>
      <c r="Z170" s="15" t="n"/>
      <c r="AA170" s="15" t="n"/>
      <c r="AB170" s="31" t="n"/>
      <c r="AC170" s="7">
        <f>IF(B170="","",IF(AB170="",TODAY()-B170,AB170-B170))</f>
        <v/>
      </c>
      <c r="AD170" s="14" t="n"/>
      <c r="AE170" s="14" t="n"/>
      <c r="AF170" s="14" t="n"/>
      <c r="AG170" s="37">
        <f>IF(B170="","",MAX(B170,IF(U170="",0,U170),IF(W170="",0,W170),IF(AB170="",0,AB170),IF(AN170="",0,AN170)))</f>
        <v/>
      </c>
      <c r="AH170" s="11">
        <f>IF(AG170="","",TODAY()-AG170)</f>
        <v/>
      </c>
      <c r="AI170" s="80">
        <f>IF(B170="","",MIN(100,IF(J170&gt;=300000,20,IF(J170&gt;=200000,10,5))+IF(OR(C170="Referral",C170="Passaparola"),20,IF(OR(C170="Sito web",C170="LinkedIn",C170="Email marketing"),15,10))+IF(L170&gt;=8,25,IF(L170&gt;=6,18,IF(L170&gt;=4,12,5)))+IF(AND(V170&lt;&gt;"",V170&lt;&gt;"Non risponde",V170&lt;&gt;"Non interessato"),10,0)+IF(X170="Eseguita",10,0)+IF(Z170&gt;0,15,0)))</f>
        <v/>
      </c>
      <c r="AJ170" s="80">
        <f>IF(AI170="","",IF(AI170&gt;=80,"Hot",IF(AI170&gt;=60,"Alta",IF(AI170&gt;=40,"Media","Bassa"))))</f>
        <v/>
      </c>
      <c r="AK170" s="11">
        <f>IF(B170="","",IF(U170="",TODAY()-B170,U170-B170))</f>
        <v/>
      </c>
      <c r="AL170" s="80">
        <f>IF(B170="","",IF(M170="Vinta","Chiusa - vinta",IF(M170="Persa","Chiusa - persa",IF(AND(U170="",TODAY()-B170&gt;1),"Contattare subito",IF(AND(M170="In corso",AH170&gt;7),"Lead in stallo",IF(AND(AN170&lt;&gt;"",AN170&lt;TODAY(),M170="In corso"),"Follow-up scaduto",IF(AND(K170="Offerta",Y170="",W170&lt;&gt;"",TODAY()-W170&gt;3),"Verificare offerta","OK"))))))</f>
        <v/>
      </c>
      <c r="AM170" s="38" t="n"/>
      <c r="AN170" s="39" t="n"/>
      <c r="AO170" s="11">
        <f>IF(AND(AN170&lt;&gt;"",AN170&lt;TODAY(),M170="In corso"),1,0)</f>
        <v/>
      </c>
      <c r="AP170" s="81">
        <f>IF(B170="","",IF(OR(M170="Vinta",M170="Persa"),0,IF(AL170="Contattare subito",50,0)+IF(AL170="Follow-up scaduto",40,0)+IF(AL170="Lead in stallo",35,0)+IF(AJ170="Hot",30,IF(AJ170="Alta",20,IF(AJ170="Media",10,0)))+IF(AO170=1,10,0)+L170/10+ROW()/100000))</f>
        <v/>
      </c>
    </row>
    <row r="171">
      <c r="A171" s="7">
        <f>IF(B171="","",ROW()-1)</f>
        <v/>
      </c>
      <c r="B171" s="31" t="n"/>
      <c r="C171" s="14" t="n"/>
      <c r="D171" s="14" t="n"/>
      <c r="E171" s="14" t="n"/>
      <c r="F171" s="14" t="n"/>
      <c r="G171" s="14" t="n"/>
      <c r="H171" s="14" t="n"/>
      <c r="I171" s="14" t="n"/>
      <c r="J171" s="15" t="n"/>
      <c r="K171" s="14" t="n"/>
      <c r="L171" s="11">
        <f>IF(K171="","",IF(K171="Nuovo",1,IF(K171="Tentativo contatto",1,IF(K171="Contattato",2,IF(K171="Qualificato",4,IF(K171="Visita fissata",5,IF(K171="Visita effettuata",6,IF(K171="Trattativa",7,IF(K171="Offerta",8,IF(K171="Prenotazione",9,IF(K171="Venduto",10,""))))))))))))</f>
        <v/>
      </c>
      <c r="M171" s="16" t="n"/>
      <c r="N171" s="11">
        <f>IF(L171&gt;=4,1,0)</f>
        <v/>
      </c>
      <c r="O171" s="11">
        <f>IF(L171&gt;=6,1,0)</f>
        <v/>
      </c>
      <c r="P171" s="11">
        <f>IF(L171&gt;=7,1,0)</f>
        <v/>
      </c>
      <c r="Q171" s="11">
        <f>IF(L171&gt;=8,1,0)</f>
        <v/>
      </c>
      <c r="R171" s="11">
        <f>IF(L171&gt;=9,1,0)</f>
        <v/>
      </c>
      <c r="S171" s="11">
        <f>IF(OR(L171=10,M171="Vinta"),1,0)</f>
        <v/>
      </c>
      <c r="T171" s="11">
        <f>IF(M171="Persa",1,0)</f>
        <v/>
      </c>
      <c r="U171" s="31" t="n"/>
      <c r="V171" s="14" t="n"/>
      <c r="W171" s="31" t="n"/>
      <c r="X171" s="14" t="n"/>
      <c r="Y171" s="15" t="n"/>
      <c r="Z171" s="15" t="n"/>
      <c r="AA171" s="15" t="n"/>
      <c r="AB171" s="31" t="n"/>
      <c r="AC171" s="7">
        <f>IF(B171="","",IF(AB171="",TODAY()-B171,AB171-B171))</f>
        <v/>
      </c>
      <c r="AD171" s="14" t="n"/>
      <c r="AE171" s="14" t="n"/>
      <c r="AF171" s="14" t="n"/>
      <c r="AG171" s="37">
        <f>IF(B171="","",MAX(B171,IF(U171="",0,U171),IF(W171="",0,W171),IF(AB171="",0,AB171),IF(AN171="",0,AN171)))</f>
        <v/>
      </c>
      <c r="AH171" s="11">
        <f>IF(AG171="","",TODAY()-AG171)</f>
        <v/>
      </c>
      <c r="AI171" s="82">
        <f>IF(B171="","",MIN(100,IF(J171&gt;=300000,20,IF(J171&gt;=200000,10,5))+IF(OR(C171="Referral",C171="Passaparola"),20,IF(OR(C171="Sito web",C171="LinkedIn",C171="Email marketing"),15,10))+IF(L171&gt;=8,25,IF(L171&gt;=6,18,IF(L171&gt;=4,12,5)))+IF(AND(V171&lt;&gt;"",V171&lt;&gt;"Non risponde",V171&lt;&gt;"Non interessato"),10,0)+IF(X171="Eseguita",10,0)+IF(Z171&gt;0,15,0)))</f>
        <v/>
      </c>
      <c r="AJ171" s="82">
        <f>IF(AI171="","",IF(AI171&gt;=80,"Hot",IF(AI171&gt;=60,"Alta",IF(AI171&gt;=40,"Media","Bassa"))))</f>
        <v/>
      </c>
      <c r="AK171" s="11">
        <f>IF(B171="","",IF(U171="",TODAY()-B171,U171-B171))</f>
        <v/>
      </c>
      <c r="AL171" s="82">
        <f>IF(B171="","",IF(M171="Vinta","Chiusa - vinta",IF(M171="Persa","Chiusa - persa",IF(AND(U171="",TODAY()-B171&gt;1),"Contattare subito",IF(AND(M171="In corso",AH171&gt;7),"Lead in stallo",IF(AND(AN171&lt;&gt;"",AN171&lt;TODAY(),M171="In corso"),"Follow-up scaduto",IF(AND(K171="Offerta",Y171="",W171&lt;&gt;"",TODAY()-W171&gt;3),"Verificare offerta","OK"))))))</f>
        <v/>
      </c>
      <c r="AM171" s="38" t="n"/>
      <c r="AN171" s="39" t="n"/>
      <c r="AO171" s="11">
        <f>IF(AND(AN171&lt;&gt;"",AN171&lt;TODAY(),M171="In corso"),1,0)</f>
        <v/>
      </c>
      <c r="AP171" s="83">
        <f>IF(B171="","",IF(OR(M171="Vinta",M171="Persa"),0,IF(AL171="Contattare subito",50,0)+IF(AL171="Follow-up scaduto",40,0)+IF(AL171="Lead in stallo",35,0)+IF(AJ171="Hot",30,IF(AJ171="Alta",20,IF(AJ171="Media",10,0)))+IF(AO171=1,10,0)+L171/10+ROW()/100000))</f>
        <v/>
      </c>
    </row>
    <row r="172">
      <c r="A172" s="7">
        <f>IF(B172="","",ROW()-1)</f>
        <v/>
      </c>
      <c r="B172" s="31" t="n"/>
      <c r="C172" s="14" t="n"/>
      <c r="D172" s="14" t="n"/>
      <c r="E172" s="14" t="n"/>
      <c r="F172" s="14" t="n"/>
      <c r="G172" s="14" t="n"/>
      <c r="H172" s="14" t="n"/>
      <c r="I172" s="14" t="n"/>
      <c r="J172" s="15" t="n"/>
      <c r="K172" s="14" t="n"/>
      <c r="L172" s="11">
        <f>IF(K172="","",IF(K172="Nuovo",1,IF(K172="Tentativo contatto",1,IF(K172="Contattato",2,IF(K172="Qualificato",4,IF(K172="Visita fissata",5,IF(K172="Visita effettuata",6,IF(K172="Trattativa",7,IF(K172="Offerta",8,IF(K172="Prenotazione",9,IF(K172="Venduto",10,""))))))))))))</f>
        <v/>
      </c>
      <c r="M172" s="16" t="n"/>
      <c r="N172" s="11">
        <f>IF(L172&gt;=4,1,0)</f>
        <v/>
      </c>
      <c r="O172" s="11">
        <f>IF(L172&gt;=6,1,0)</f>
        <v/>
      </c>
      <c r="P172" s="11">
        <f>IF(L172&gt;=7,1,0)</f>
        <v/>
      </c>
      <c r="Q172" s="11">
        <f>IF(L172&gt;=8,1,0)</f>
        <v/>
      </c>
      <c r="R172" s="11">
        <f>IF(L172&gt;=9,1,0)</f>
        <v/>
      </c>
      <c r="S172" s="11">
        <f>IF(OR(L172=10,M172="Vinta"),1,0)</f>
        <v/>
      </c>
      <c r="T172" s="11">
        <f>IF(M172="Persa",1,0)</f>
        <v/>
      </c>
      <c r="U172" s="31" t="n"/>
      <c r="V172" s="14" t="n"/>
      <c r="W172" s="31" t="n"/>
      <c r="X172" s="14" t="n"/>
      <c r="Y172" s="15" t="n"/>
      <c r="Z172" s="15" t="n"/>
      <c r="AA172" s="15" t="n"/>
      <c r="AB172" s="31" t="n"/>
      <c r="AC172" s="7">
        <f>IF(B172="","",IF(AB172="",TODAY()-B172,AB172-B172))</f>
        <v/>
      </c>
      <c r="AD172" s="14" t="n"/>
      <c r="AE172" s="14" t="n"/>
      <c r="AF172" s="14" t="n"/>
      <c r="AG172" s="37">
        <f>IF(B172="","",MAX(B172,IF(U172="",0,U172),IF(W172="",0,W172),IF(AB172="",0,AB172),IF(AN172="",0,AN172)))</f>
        <v/>
      </c>
      <c r="AH172" s="11">
        <f>IF(AG172="","",TODAY()-AG172)</f>
        <v/>
      </c>
      <c r="AI172" s="80">
        <f>IF(B172="","",MIN(100,IF(J172&gt;=300000,20,IF(J172&gt;=200000,10,5))+IF(OR(C172="Referral",C172="Passaparola"),20,IF(OR(C172="Sito web",C172="LinkedIn",C172="Email marketing"),15,10))+IF(L172&gt;=8,25,IF(L172&gt;=6,18,IF(L172&gt;=4,12,5)))+IF(AND(V172&lt;&gt;"",V172&lt;&gt;"Non risponde",V172&lt;&gt;"Non interessato"),10,0)+IF(X172="Eseguita",10,0)+IF(Z172&gt;0,15,0)))</f>
        <v/>
      </c>
      <c r="AJ172" s="80">
        <f>IF(AI172="","",IF(AI172&gt;=80,"Hot",IF(AI172&gt;=60,"Alta",IF(AI172&gt;=40,"Media","Bassa"))))</f>
        <v/>
      </c>
      <c r="AK172" s="11">
        <f>IF(B172="","",IF(U172="",TODAY()-B172,U172-B172))</f>
        <v/>
      </c>
      <c r="AL172" s="80">
        <f>IF(B172="","",IF(M172="Vinta","Chiusa - vinta",IF(M172="Persa","Chiusa - persa",IF(AND(U172="",TODAY()-B172&gt;1),"Contattare subito",IF(AND(M172="In corso",AH172&gt;7),"Lead in stallo",IF(AND(AN172&lt;&gt;"",AN172&lt;TODAY(),M172="In corso"),"Follow-up scaduto",IF(AND(K172="Offerta",Y172="",W172&lt;&gt;"",TODAY()-W172&gt;3),"Verificare offerta","OK"))))))</f>
        <v/>
      </c>
      <c r="AM172" s="38" t="n"/>
      <c r="AN172" s="39" t="n"/>
      <c r="AO172" s="11">
        <f>IF(AND(AN172&lt;&gt;"",AN172&lt;TODAY(),M172="In corso"),1,0)</f>
        <v/>
      </c>
      <c r="AP172" s="81">
        <f>IF(B172="","",IF(OR(M172="Vinta",M172="Persa"),0,IF(AL172="Contattare subito",50,0)+IF(AL172="Follow-up scaduto",40,0)+IF(AL172="Lead in stallo",35,0)+IF(AJ172="Hot",30,IF(AJ172="Alta",20,IF(AJ172="Media",10,0)))+IF(AO172=1,10,0)+L172/10+ROW()/100000))</f>
        <v/>
      </c>
    </row>
    <row r="173">
      <c r="A173" s="7">
        <f>IF(B173="","",ROW()-1)</f>
        <v/>
      </c>
      <c r="B173" s="31" t="n"/>
      <c r="C173" s="14" t="n"/>
      <c r="D173" s="14" t="n"/>
      <c r="E173" s="14" t="n"/>
      <c r="F173" s="14" t="n"/>
      <c r="G173" s="14" t="n"/>
      <c r="H173" s="14" t="n"/>
      <c r="I173" s="14" t="n"/>
      <c r="J173" s="15" t="n"/>
      <c r="K173" s="14" t="n"/>
      <c r="L173" s="11">
        <f>IF(K173="","",IF(K173="Nuovo",1,IF(K173="Tentativo contatto",1,IF(K173="Contattato",2,IF(K173="Qualificato",4,IF(K173="Visita fissata",5,IF(K173="Visita effettuata",6,IF(K173="Trattativa",7,IF(K173="Offerta",8,IF(K173="Prenotazione",9,IF(K173="Venduto",10,""))))))))))))</f>
        <v/>
      </c>
      <c r="M173" s="16" t="n"/>
      <c r="N173" s="11">
        <f>IF(L173&gt;=4,1,0)</f>
        <v/>
      </c>
      <c r="O173" s="11">
        <f>IF(L173&gt;=6,1,0)</f>
        <v/>
      </c>
      <c r="P173" s="11">
        <f>IF(L173&gt;=7,1,0)</f>
        <v/>
      </c>
      <c r="Q173" s="11">
        <f>IF(L173&gt;=8,1,0)</f>
        <v/>
      </c>
      <c r="R173" s="11">
        <f>IF(L173&gt;=9,1,0)</f>
        <v/>
      </c>
      <c r="S173" s="11">
        <f>IF(OR(L173=10,M173="Vinta"),1,0)</f>
        <v/>
      </c>
      <c r="T173" s="11">
        <f>IF(M173="Persa",1,0)</f>
        <v/>
      </c>
      <c r="U173" s="31" t="n"/>
      <c r="V173" s="14" t="n"/>
      <c r="W173" s="31" t="n"/>
      <c r="X173" s="14" t="n"/>
      <c r="Y173" s="15" t="n"/>
      <c r="Z173" s="15" t="n"/>
      <c r="AA173" s="15" t="n"/>
      <c r="AB173" s="31" t="n"/>
      <c r="AC173" s="7">
        <f>IF(B173="","",IF(AB173="",TODAY()-B173,AB173-B173))</f>
        <v/>
      </c>
      <c r="AD173" s="14" t="n"/>
      <c r="AE173" s="14" t="n"/>
      <c r="AF173" s="14" t="n"/>
      <c r="AG173" s="37">
        <f>IF(B173="","",MAX(B173,IF(U173="",0,U173),IF(W173="",0,W173),IF(AB173="",0,AB173),IF(AN173="",0,AN173)))</f>
        <v/>
      </c>
      <c r="AH173" s="11">
        <f>IF(AG173="","",TODAY()-AG173)</f>
        <v/>
      </c>
      <c r="AI173" s="82">
        <f>IF(B173="","",MIN(100,IF(J173&gt;=300000,20,IF(J173&gt;=200000,10,5))+IF(OR(C173="Referral",C173="Passaparola"),20,IF(OR(C173="Sito web",C173="LinkedIn",C173="Email marketing"),15,10))+IF(L173&gt;=8,25,IF(L173&gt;=6,18,IF(L173&gt;=4,12,5)))+IF(AND(V173&lt;&gt;"",V173&lt;&gt;"Non risponde",V173&lt;&gt;"Non interessato"),10,0)+IF(X173="Eseguita",10,0)+IF(Z173&gt;0,15,0)))</f>
        <v/>
      </c>
      <c r="AJ173" s="82">
        <f>IF(AI173="","",IF(AI173&gt;=80,"Hot",IF(AI173&gt;=60,"Alta",IF(AI173&gt;=40,"Media","Bassa"))))</f>
        <v/>
      </c>
      <c r="AK173" s="11">
        <f>IF(B173="","",IF(U173="",TODAY()-B173,U173-B173))</f>
        <v/>
      </c>
      <c r="AL173" s="82">
        <f>IF(B173="","",IF(M173="Vinta","Chiusa - vinta",IF(M173="Persa","Chiusa - persa",IF(AND(U173="",TODAY()-B173&gt;1),"Contattare subito",IF(AND(M173="In corso",AH173&gt;7),"Lead in stallo",IF(AND(AN173&lt;&gt;"",AN173&lt;TODAY(),M173="In corso"),"Follow-up scaduto",IF(AND(K173="Offerta",Y173="",W173&lt;&gt;"",TODAY()-W173&gt;3),"Verificare offerta","OK"))))))</f>
        <v/>
      </c>
      <c r="AM173" s="38" t="n"/>
      <c r="AN173" s="39" t="n"/>
      <c r="AO173" s="11">
        <f>IF(AND(AN173&lt;&gt;"",AN173&lt;TODAY(),M173="In corso"),1,0)</f>
        <v/>
      </c>
      <c r="AP173" s="83">
        <f>IF(B173="","",IF(OR(M173="Vinta",M173="Persa"),0,IF(AL173="Contattare subito",50,0)+IF(AL173="Follow-up scaduto",40,0)+IF(AL173="Lead in stallo",35,0)+IF(AJ173="Hot",30,IF(AJ173="Alta",20,IF(AJ173="Media",10,0)))+IF(AO173=1,10,0)+L173/10+ROW()/100000))</f>
        <v/>
      </c>
    </row>
    <row r="174">
      <c r="A174" s="7">
        <f>IF(B174="","",ROW()-1)</f>
        <v/>
      </c>
      <c r="B174" s="31" t="n"/>
      <c r="C174" s="14" t="n"/>
      <c r="D174" s="14" t="n"/>
      <c r="E174" s="14" t="n"/>
      <c r="F174" s="14" t="n"/>
      <c r="G174" s="14" t="n"/>
      <c r="H174" s="14" t="n"/>
      <c r="I174" s="14" t="n"/>
      <c r="J174" s="15" t="n"/>
      <c r="K174" s="14" t="n"/>
      <c r="L174" s="11">
        <f>IF(K174="","",IF(K174="Nuovo",1,IF(K174="Tentativo contatto",1,IF(K174="Contattato",2,IF(K174="Qualificato",4,IF(K174="Visita fissata",5,IF(K174="Visita effettuata",6,IF(K174="Trattativa",7,IF(K174="Offerta",8,IF(K174="Prenotazione",9,IF(K174="Venduto",10,""))))))))))))</f>
        <v/>
      </c>
      <c r="M174" s="16" t="n"/>
      <c r="N174" s="11">
        <f>IF(L174&gt;=4,1,0)</f>
        <v/>
      </c>
      <c r="O174" s="11">
        <f>IF(L174&gt;=6,1,0)</f>
        <v/>
      </c>
      <c r="P174" s="11">
        <f>IF(L174&gt;=7,1,0)</f>
        <v/>
      </c>
      <c r="Q174" s="11">
        <f>IF(L174&gt;=8,1,0)</f>
        <v/>
      </c>
      <c r="R174" s="11">
        <f>IF(L174&gt;=9,1,0)</f>
        <v/>
      </c>
      <c r="S174" s="11">
        <f>IF(OR(L174=10,M174="Vinta"),1,0)</f>
        <v/>
      </c>
      <c r="T174" s="11">
        <f>IF(M174="Persa",1,0)</f>
        <v/>
      </c>
      <c r="U174" s="31" t="n"/>
      <c r="V174" s="14" t="n"/>
      <c r="W174" s="31" t="n"/>
      <c r="X174" s="14" t="n"/>
      <c r="Y174" s="15" t="n"/>
      <c r="Z174" s="15" t="n"/>
      <c r="AA174" s="15" t="n"/>
      <c r="AB174" s="31" t="n"/>
      <c r="AC174" s="7">
        <f>IF(B174="","",IF(AB174="",TODAY()-B174,AB174-B174))</f>
        <v/>
      </c>
      <c r="AD174" s="14" t="n"/>
      <c r="AE174" s="14" t="n"/>
      <c r="AF174" s="14" t="n"/>
      <c r="AG174" s="37">
        <f>IF(B174="","",MAX(B174,IF(U174="",0,U174),IF(W174="",0,W174),IF(AB174="",0,AB174),IF(AN174="",0,AN174)))</f>
        <v/>
      </c>
      <c r="AH174" s="11">
        <f>IF(AG174="","",TODAY()-AG174)</f>
        <v/>
      </c>
      <c r="AI174" s="80">
        <f>IF(B174="","",MIN(100,IF(J174&gt;=300000,20,IF(J174&gt;=200000,10,5))+IF(OR(C174="Referral",C174="Passaparola"),20,IF(OR(C174="Sito web",C174="LinkedIn",C174="Email marketing"),15,10))+IF(L174&gt;=8,25,IF(L174&gt;=6,18,IF(L174&gt;=4,12,5)))+IF(AND(V174&lt;&gt;"",V174&lt;&gt;"Non risponde",V174&lt;&gt;"Non interessato"),10,0)+IF(X174="Eseguita",10,0)+IF(Z174&gt;0,15,0)))</f>
        <v/>
      </c>
      <c r="AJ174" s="80">
        <f>IF(AI174="","",IF(AI174&gt;=80,"Hot",IF(AI174&gt;=60,"Alta",IF(AI174&gt;=40,"Media","Bassa"))))</f>
        <v/>
      </c>
      <c r="AK174" s="11">
        <f>IF(B174="","",IF(U174="",TODAY()-B174,U174-B174))</f>
        <v/>
      </c>
      <c r="AL174" s="80">
        <f>IF(B174="","",IF(M174="Vinta","Chiusa - vinta",IF(M174="Persa","Chiusa - persa",IF(AND(U174="",TODAY()-B174&gt;1),"Contattare subito",IF(AND(M174="In corso",AH174&gt;7),"Lead in stallo",IF(AND(AN174&lt;&gt;"",AN174&lt;TODAY(),M174="In corso"),"Follow-up scaduto",IF(AND(K174="Offerta",Y174="",W174&lt;&gt;"",TODAY()-W174&gt;3),"Verificare offerta","OK"))))))</f>
        <v/>
      </c>
      <c r="AM174" s="38" t="n"/>
      <c r="AN174" s="39" t="n"/>
      <c r="AO174" s="11">
        <f>IF(AND(AN174&lt;&gt;"",AN174&lt;TODAY(),M174="In corso"),1,0)</f>
        <v/>
      </c>
      <c r="AP174" s="81">
        <f>IF(B174="","",IF(OR(M174="Vinta",M174="Persa"),0,IF(AL174="Contattare subito",50,0)+IF(AL174="Follow-up scaduto",40,0)+IF(AL174="Lead in stallo",35,0)+IF(AJ174="Hot",30,IF(AJ174="Alta",20,IF(AJ174="Media",10,0)))+IF(AO174=1,10,0)+L174/10+ROW()/100000))</f>
        <v/>
      </c>
    </row>
    <row r="175">
      <c r="A175" s="7">
        <f>IF(B175="","",ROW()-1)</f>
        <v/>
      </c>
      <c r="B175" s="31" t="n"/>
      <c r="C175" s="14" t="n"/>
      <c r="D175" s="14" t="n"/>
      <c r="E175" s="14" t="n"/>
      <c r="F175" s="14" t="n"/>
      <c r="G175" s="14" t="n"/>
      <c r="H175" s="14" t="n"/>
      <c r="I175" s="14" t="n"/>
      <c r="J175" s="15" t="n"/>
      <c r="K175" s="14" t="n"/>
      <c r="L175" s="11">
        <f>IF(K175="","",IF(K175="Nuovo",1,IF(K175="Tentativo contatto",1,IF(K175="Contattato",2,IF(K175="Qualificato",4,IF(K175="Visita fissata",5,IF(K175="Visita effettuata",6,IF(K175="Trattativa",7,IF(K175="Offerta",8,IF(K175="Prenotazione",9,IF(K175="Venduto",10,""))))))))))))</f>
        <v/>
      </c>
      <c r="M175" s="16" t="n"/>
      <c r="N175" s="11">
        <f>IF(L175&gt;=4,1,0)</f>
        <v/>
      </c>
      <c r="O175" s="11">
        <f>IF(L175&gt;=6,1,0)</f>
        <v/>
      </c>
      <c r="P175" s="11">
        <f>IF(L175&gt;=7,1,0)</f>
        <v/>
      </c>
      <c r="Q175" s="11">
        <f>IF(L175&gt;=8,1,0)</f>
        <v/>
      </c>
      <c r="R175" s="11">
        <f>IF(L175&gt;=9,1,0)</f>
        <v/>
      </c>
      <c r="S175" s="11">
        <f>IF(OR(L175=10,M175="Vinta"),1,0)</f>
        <v/>
      </c>
      <c r="T175" s="11">
        <f>IF(M175="Persa",1,0)</f>
        <v/>
      </c>
      <c r="U175" s="31" t="n"/>
      <c r="V175" s="14" t="n"/>
      <c r="W175" s="31" t="n"/>
      <c r="X175" s="14" t="n"/>
      <c r="Y175" s="15" t="n"/>
      <c r="Z175" s="15" t="n"/>
      <c r="AA175" s="15" t="n"/>
      <c r="AB175" s="31" t="n"/>
      <c r="AC175" s="7">
        <f>IF(B175="","",IF(AB175="",TODAY()-B175,AB175-B175))</f>
        <v/>
      </c>
      <c r="AD175" s="14" t="n"/>
      <c r="AE175" s="14" t="n"/>
      <c r="AF175" s="14" t="n"/>
      <c r="AG175" s="37">
        <f>IF(B175="","",MAX(B175,IF(U175="",0,U175),IF(W175="",0,W175),IF(AB175="",0,AB175),IF(AN175="",0,AN175)))</f>
        <v/>
      </c>
      <c r="AH175" s="11">
        <f>IF(AG175="","",TODAY()-AG175)</f>
        <v/>
      </c>
      <c r="AI175" s="82">
        <f>IF(B175="","",MIN(100,IF(J175&gt;=300000,20,IF(J175&gt;=200000,10,5))+IF(OR(C175="Referral",C175="Passaparola"),20,IF(OR(C175="Sito web",C175="LinkedIn",C175="Email marketing"),15,10))+IF(L175&gt;=8,25,IF(L175&gt;=6,18,IF(L175&gt;=4,12,5)))+IF(AND(V175&lt;&gt;"",V175&lt;&gt;"Non risponde",V175&lt;&gt;"Non interessato"),10,0)+IF(X175="Eseguita",10,0)+IF(Z175&gt;0,15,0)))</f>
        <v/>
      </c>
      <c r="AJ175" s="82">
        <f>IF(AI175="","",IF(AI175&gt;=80,"Hot",IF(AI175&gt;=60,"Alta",IF(AI175&gt;=40,"Media","Bassa"))))</f>
        <v/>
      </c>
      <c r="AK175" s="11">
        <f>IF(B175="","",IF(U175="",TODAY()-B175,U175-B175))</f>
        <v/>
      </c>
      <c r="AL175" s="82">
        <f>IF(B175="","",IF(M175="Vinta","Chiusa - vinta",IF(M175="Persa","Chiusa - persa",IF(AND(U175="",TODAY()-B175&gt;1),"Contattare subito",IF(AND(M175="In corso",AH175&gt;7),"Lead in stallo",IF(AND(AN175&lt;&gt;"",AN175&lt;TODAY(),M175="In corso"),"Follow-up scaduto",IF(AND(K175="Offerta",Y175="",W175&lt;&gt;"",TODAY()-W175&gt;3),"Verificare offerta","OK"))))))</f>
        <v/>
      </c>
      <c r="AM175" s="38" t="n"/>
      <c r="AN175" s="39" t="n"/>
      <c r="AO175" s="11">
        <f>IF(AND(AN175&lt;&gt;"",AN175&lt;TODAY(),M175="In corso"),1,0)</f>
        <v/>
      </c>
      <c r="AP175" s="83">
        <f>IF(B175="","",IF(OR(M175="Vinta",M175="Persa"),0,IF(AL175="Contattare subito",50,0)+IF(AL175="Follow-up scaduto",40,0)+IF(AL175="Lead in stallo",35,0)+IF(AJ175="Hot",30,IF(AJ175="Alta",20,IF(AJ175="Media",10,0)))+IF(AO175=1,10,0)+L175/10+ROW()/100000))</f>
        <v/>
      </c>
    </row>
    <row r="176">
      <c r="A176" s="7">
        <f>IF(B176="","",ROW()-1)</f>
        <v/>
      </c>
      <c r="B176" s="31" t="n"/>
      <c r="C176" s="14" t="n"/>
      <c r="D176" s="14" t="n"/>
      <c r="E176" s="14" t="n"/>
      <c r="F176" s="14" t="n"/>
      <c r="G176" s="14" t="n"/>
      <c r="H176" s="14" t="n"/>
      <c r="I176" s="14" t="n"/>
      <c r="J176" s="15" t="n"/>
      <c r="K176" s="14" t="n"/>
      <c r="L176" s="11">
        <f>IF(K176="","",IF(K176="Nuovo",1,IF(K176="Tentativo contatto",1,IF(K176="Contattato",2,IF(K176="Qualificato",4,IF(K176="Visita fissata",5,IF(K176="Visita effettuata",6,IF(K176="Trattativa",7,IF(K176="Offerta",8,IF(K176="Prenotazione",9,IF(K176="Venduto",10,""))))))))))))</f>
        <v/>
      </c>
      <c r="M176" s="16" t="n"/>
      <c r="N176" s="11">
        <f>IF(L176&gt;=4,1,0)</f>
        <v/>
      </c>
      <c r="O176" s="11">
        <f>IF(L176&gt;=6,1,0)</f>
        <v/>
      </c>
      <c r="P176" s="11">
        <f>IF(L176&gt;=7,1,0)</f>
        <v/>
      </c>
      <c r="Q176" s="11">
        <f>IF(L176&gt;=8,1,0)</f>
        <v/>
      </c>
      <c r="R176" s="11">
        <f>IF(L176&gt;=9,1,0)</f>
        <v/>
      </c>
      <c r="S176" s="11">
        <f>IF(OR(L176=10,M176="Vinta"),1,0)</f>
        <v/>
      </c>
      <c r="T176" s="11">
        <f>IF(M176="Persa",1,0)</f>
        <v/>
      </c>
      <c r="U176" s="31" t="n"/>
      <c r="V176" s="14" t="n"/>
      <c r="W176" s="31" t="n"/>
      <c r="X176" s="14" t="n"/>
      <c r="Y176" s="15" t="n"/>
      <c r="Z176" s="15" t="n"/>
      <c r="AA176" s="15" t="n"/>
      <c r="AB176" s="31" t="n"/>
      <c r="AC176" s="7">
        <f>IF(B176="","",IF(AB176="",TODAY()-B176,AB176-B176))</f>
        <v/>
      </c>
      <c r="AD176" s="14" t="n"/>
      <c r="AE176" s="14" t="n"/>
      <c r="AF176" s="14" t="n"/>
      <c r="AG176" s="37">
        <f>IF(B176="","",MAX(B176,IF(U176="",0,U176),IF(W176="",0,W176),IF(AB176="",0,AB176),IF(AN176="",0,AN176)))</f>
        <v/>
      </c>
      <c r="AH176" s="11">
        <f>IF(AG176="","",TODAY()-AG176)</f>
        <v/>
      </c>
      <c r="AI176" s="80">
        <f>IF(B176="","",MIN(100,IF(J176&gt;=300000,20,IF(J176&gt;=200000,10,5))+IF(OR(C176="Referral",C176="Passaparola"),20,IF(OR(C176="Sito web",C176="LinkedIn",C176="Email marketing"),15,10))+IF(L176&gt;=8,25,IF(L176&gt;=6,18,IF(L176&gt;=4,12,5)))+IF(AND(V176&lt;&gt;"",V176&lt;&gt;"Non risponde",V176&lt;&gt;"Non interessato"),10,0)+IF(X176="Eseguita",10,0)+IF(Z176&gt;0,15,0)))</f>
        <v/>
      </c>
      <c r="AJ176" s="80">
        <f>IF(AI176="","",IF(AI176&gt;=80,"Hot",IF(AI176&gt;=60,"Alta",IF(AI176&gt;=40,"Media","Bassa"))))</f>
        <v/>
      </c>
      <c r="AK176" s="11">
        <f>IF(B176="","",IF(U176="",TODAY()-B176,U176-B176))</f>
        <v/>
      </c>
      <c r="AL176" s="80">
        <f>IF(B176="","",IF(M176="Vinta","Chiusa - vinta",IF(M176="Persa","Chiusa - persa",IF(AND(U176="",TODAY()-B176&gt;1),"Contattare subito",IF(AND(M176="In corso",AH176&gt;7),"Lead in stallo",IF(AND(AN176&lt;&gt;"",AN176&lt;TODAY(),M176="In corso"),"Follow-up scaduto",IF(AND(K176="Offerta",Y176="",W176&lt;&gt;"",TODAY()-W176&gt;3),"Verificare offerta","OK"))))))</f>
        <v/>
      </c>
      <c r="AM176" s="38" t="n"/>
      <c r="AN176" s="39" t="n"/>
      <c r="AO176" s="11">
        <f>IF(AND(AN176&lt;&gt;"",AN176&lt;TODAY(),M176="In corso"),1,0)</f>
        <v/>
      </c>
      <c r="AP176" s="81">
        <f>IF(B176="","",IF(OR(M176="Vinta",M176="Persa"),0,IF(AL176="Contattare subito",50,0)+IF(AL176="Follow-up scaduto",40,0)+IF(AL176="Lead in stallo",35,0)+IF(AJ176="Hot",30,IF(AJ176="Alta",20,IF(AJ176="Media",10,0)))+IF(AO176=1,10,0)+L176/10+ROW()/100000))</f>
        <v/>
      </c>
    </row>
    <row r="177">
      <c r="A177" s="7">
        <f>IF(B177="","",ROW()-1)</f>
        <v/>
      </c>
      <c r="B177" s="31" t="n"/>
      <c r="C177" s="14" t="n"/>
      <c r="D177" s="14" t="n"/>
      <c r="E177" s="14" t="n"/>
      <c r="F177" s="14" t="n"/>
      <c r="G177" s="14" t="n"/>
      <c r="H177" s="14" t="n"/>
      <c r="I177" s="14" t="n"/>
      <c r="J177" s="15" t="n"/>
      <c r="K177" s="14" t="n"/>
      <c r="L177" s="11">
        <f>IF(K177="","",IF(K177="Nuovo",1,IF(K177="Tentativo contatto",1,IF(K177="Contattato",2,IF(K177="Qualificato",4,IF(K177="Visita fissata",5,IF(K177="Visita effettuata",6,IF(K177="Trattativa",7,IF(K177="Offerta",8,IF(K177="Prenotazione",9,IF(K177="Venduto",10,""))))))))))))</f>
        <v/>
      </c>
      <c r="M177" s="16" t="n"/>
      <c r="N177" s="11">
        <f>IF(L177&gt;=4,1,0)</f>
        <v/>
      </c>
      <c r="O177" s="11">
        <f>IF(L177&gt;=6,1,0)</f>
        <v/>
      </c>
      <c r="P177" s="11">
        <f>IF(L177&gt;=7,1,0)</f>
        <v/>
      </c>
      <c r="Q177" s="11">
        <f>IF(L177&gt;=8,1,0)</f>
        <v/>
      </c>
      <c r="R177" s="11">
        <f>IF(L177&gt;=9,1,0)</f>
        <v/>
      </c>
      <c r="S177" s="11">
        <f>IF(OR(L177=10,M177="Vinta"),1,0)</f>
        <v/>
      </c>
      <c r="T177" s="11">
        <f>IF(M177="Persa",1,0)</f>
        <v/>
      </c>
      <c r="U177" s="31" t="n"/>
      <c r="V177" s="14" t="n"/>
      <c r="W177" s="31" t="n"/>
      <c r="X177" s="14" t="n"/>
      <c r="Y177" s="15" t="n"/>
      <c r="Z177" s="15" t="n"/>
      <c r="AA177" s="15" t="n"/>
      <c r="AB177" s="31" t="n"/>
      <c r="AC177" s="7">
        <f>IF(B177="","",IF(AB177="",TODAY()-B177,AB177-B177))</f>
        <v/>
      </c>
      <c r="AD177" s="14" t="n"/>
      <c r="AE177" s="14" t="n"/>
      <c r="AF177" s="14" t="n"/>
      <c r="AG177" s="37">
        <f>IF(B177="","",MAX(B177,IF(U177="",0,U177),IF(W177="",0,W177),IF(AB177="",0,AB177),IF(AN177="",0,AN177)))</f>
        <v/>
      </c>
      <c r="AH177" s="11">
        <f>IF(AG177="","",TODAY()-AG177)</f>
        <v/>
      </c>
      <c r="AI177" s="82">
        <f>IF(B177="","",MIN(100,IF(J177&gt;=300000,20,IF(J177&gt;=200000,10,5))+IF(OR(C177="Referral",C177="Passaparola"),20,IF(OR(C177="Sito web",C177="LinkedIn",C177="Email marketing"),15,10))+IF(L177&gt;=8,25,IF(L177&gt;=6,18,IF(L177&gt;=4,12,5)))+IF(AND(V177&lt;&gt;"",V177&lt;&gt;"Non risponde",V177&lt;&gt;"Non interessato"),10,0)+IF(X177="Eseguita",10,0)+IF(Z177&gt;0,15,0)))</f>
        <v/>
      </c>
      <c r="AJ177" s="82">
        <f>IF(AI177="","",IF(AI177&gt;=80,"Hot",IF(AI177&gt;=60,"Alta",IF(AI177&gt;=40,"Media","Bassa"))))</f>
        <v/>
      </c>
      <c r="AK177" s="11">
        <f>IF(B177="","",IF(U177="",TODAY()-B177,U177-B177))</f>
        <v/>
      </c>
      <c r="AL177" s="82">
        <f>IF(B177="","",IF(M177="Vinta","Chiusa - vinta",IF(M177="Persa","Chiusa - persa",IF(AND(U177="",TODAY()-B177&gt;1),"Contattare subito",IF(AND(M177="In corso",AH177&gt;7),"Lead in stallo",IF(AND(AN177&lt;&gt;"",AN177&lt;TODAY(),M177="In corso"),"Follow-up scaduto",IF(AND(K177="Offerta",Y177="",W177&lt;&gt;"",TODAY()-W177&gt;3),"Verificare offerta","OK"))))))</f>
        <v/>
      </c>
      <c r="AM177" s="38" t="n"/>
      <c r="AN177" s="39" t="n"/>
      <c r="AO177" s="11">
        <f>IF(AND(AN177&lt;&gt;"",AN177&lt;TODAY(),M177="In corso"),1,0)</f>
        <v/>
      </c>
      <c r="AP177" s="83">
        <f>IF(B177="","",IF(OR(M177="Vinta",M177="Persa"),0,IF(AL177="Contattare subito",50,0)+IF(AL177="Follow-up scaduto",40,0)+IF(AL177="Lead in stallo",35,0)+IF(AJ177="Hot",30,IF(AJ177="Alta",20,IF(AJ177="Media",10,0)))+IF(AO177=1,10,0)+L177/10+ROW()/100000))</f>
        <v/>
      </c>
    </row>
    <row r="178">
      <c r="A178" s="7">
        <f>IF(B178="","",ROW()-1)</f>
        <v/>
      </c>
      <c r="B178" s="31" t="n"/>
      <c r="C178" s="14" t="n"/>
      <c r="D178" s="14" t="n"/>
      <c r="E178" s="14" t="n"/>
      <c r="F178" s="14" t="n"/>
      <c r="G178" s="14" t="n"/>
      <c r="H178" s="14" t="n"/>
      <c r="I178" s="14" t="n"/>
      <c r="J178" s="15" t="n"/>
      <c r="K178" s="14" t="n"/>
      <c r="L178" s="11">
        <f>IF(K178="","",IF(K178="Nuovo",1,IF(K178="Tentativo contatto",1,IF(K178="Contattato",2,IF(K178="Qualificato",4,IF(K178="Visita fissata",5,IF(K178="Visita effettuata",6,IF(K178="Trattativa",7,IF(K178="Offerta",8,IF(K178="Prenotazione",9,IF(K178="Venduto",10,""))))))))))))</f>
        <v/>
      </c>
      <c r="M178" s="16" t="n"/>
      <c r="N178" s="11">
        <f>IF(L178&gt;=4,1,0)</f>
        <v/>
      </c>
      <c r="O178" s="11">
        <f>IF(L178&gt;=6,1,0)</f>
        <v/>
      </c>
      <c r="P178" s="11">
        <f>IF(L178&gt;=7,1,0)</f>
        <v/>
      </c>
      <c r="Q178" s="11">
        <f>IF(L178&gt;=8,1,0)</f>
        <v/>
      </c>
      <c r="R178" s="11">
        <f>IF(L178&gt;=9,1,0)</f>
        <v/>
      </c>
      <c r="S178" s="11">
        <f>IF(OR(L178=10,M178="Vinta"),1,0)</f>
        <v/>
      </c>
      <c r="T178" s="11">
        <f>IF(M178="Persa",1,0)</f>
        <v/>
      </c>
      <c r="U178" s="31" t="n"/>
      <c r="V178" s="14" t="n"/>
      <c r="W178" s="31" t="n"/>
      <c r="X178" s="14" t="n"/>
      <c r="Y178" s="15" t="n"/>
      <c r="Z178" s="15" t="n"/>
      <c r="AA178" s="15" t="n"/>
      <c r="AB178" s="31" t="n"/>
      <c r="AC178" s="7">
        <f>IF(B178="","",IF(AB178="",TODAY()-B178,AB178-B178))</f>
        <v/>
      </c>
      <c r="AD178" s="14" t="n"/>
      <c r="AE178" s="14" t="n"/>
      <c r="AF178" s="14" t="n"/>
      <c r="AG178" s="37">
        <f>IF(B178="","",MAX(B178,IF(U178="",0,U178),IF(W178="",0,W178),IF(AB178="",0,AB178),IF(AN178="",0,AN178)))</f>
        <v/>
      </c>
      <c r="AH178" s="11">
        <f>IF(AG178="","",TODAY()-AG178)</f>
        <v/>
      </c>
      <c r="AI178" s="80">
        <f>IF(B178="","",MIN(100,IF(J178&gt;=300000,20,IF(J178&gt;=200000,10,5))+IF(OR(C178="Referral",C178="Passaparola"),20,IF(OR(C178="Sito web",C178="LinkedIn",C178="Email marketing"),15,10))+IF(L178&gt;=8,25,IF(L178&gt;=6,18,IF(L178&gt;=4,12,5)))+IF(AND(V178&lt;&gt;"",V178&lt;&gt;"Non risponde",V178&lt;&gt;"Non interessato"),10,0)+IF(X178="Eseguita",10,0)+IF(Z178&gt;0,15,0)))</f>
        <v/>
      </c>
      <c r="AJ178" s="80">
        <f>IF(AI178="","",IF(AI178&gt;=80,"Hot",IF(AI178&gt;=60,"Alta",IF(AI178&gt;=40,"Media","Bassa"))))</f>
        <v/>
      </c>
      <c r="AK178" s="11">
        <f>IF(B178="","",IF(U178="",TODAY()-B178,U178-B178))</f>
        <v/>
      </c>
      <c r="AL178" s="80">
        <f>IF(B178="","",IF(M178="Vinta","Chiusa - vinta",IF(M178="Persa","Chiusa - persa",IF(AND(U178="",TODAY()-B178&gt;1),"Contattare subito",IF(AND(M178="In corso",AH178&gt;7),"Lead in stallo",IF(AND(AN178&lt;&gt;"",AN178&lt;TODAY(),M178="In corso"),"Follow-up scaduto",IF(AND(K178="Offerta",Y178="",W178&lt;&gt;"",TODAY()-W178&gt;3),"Verificare offerta","OK"))))))</f>
        <v/>
      </c>
      <c r="AM178" s="38" t="n"/>
      <c r="AN178" s="39" t="n"/>
      <c r="AO178" s="11">
        <f>IF(AND(AN178&lt;&gt;"",AN178&lt;TODAY(),M178="In corso"),1,0)</f>
        <v/>
      </c>
      <c r="AP178" s="81">
        <f>IF(B178="","",IF(OR(M178="Vinta",M178="Persa"),0,IF(AL178="Contattare subito",50,0)+IF(AL178="Follow-up scaduto",40,0)+IF(AL178="Lead in stallo",35,0)+IF(AJ178="Hot",30,IF(AJ178="Alta",20,IF(AJ178="Media",10,0)))+IF(AO178=1,10,0)+L178/10+ROW()/100000))</f>
        <v/>
      </c>
    </row>
    <row r="179">
      <c r="A179" s="7">
        <f>IF(B179="","",ROW()-1)</f>
        <v/>
      </c>
      <c r="B179" s="31" t="n"/>
      <c r="C179" s="14" t="n"/>
      <c r="D179" s="14" t="n"/>
      <c r="E179" s="14" t="n"/>
      <c r="F179" s="14" t="n"/>
      <c r="G179" s="14" t="n"/>
      <c r="H179" s="14" t="n"/>
      <c r="I179" s="14" t="n"/>
      <c r="J179" s="15" t="n"/>
      <c r="K179" s="14" t="n"/>
      <c r="L179" s="11">
        <f>IF(K179="","",IF(K179="Nuovo",1,IF(K179="Tentativo contatto",1,IF(K179="Contattato",2,IF(K179="Qualificato",4,IF(K179="Visita fissata",5,IF(K179="Visita effettuata",6,IF(K179="Trattativa",7,IF(K179="Offerta",8,IF(K179="Prenotazione",9,IF(K179="Venduto",10,""))))))))))))</f>
        <v/>
      </c>
      <c r="M179" s="16" t="n"/>
      <c r="N179" s="11">
        <f>IF(L179&gt;=4,1,0)</f>
        <v/>
      </c>
      <c r="O179" s="11">
        <f>IF(L179&gt;=6,1,0)</f>
        <v/>
      </c>
      <c r="P179" s="11">
        <f>IF(L179&gt;=7,1,0)</f>
        <v/>
      </c>
      <c r="Q179" s="11">
        <f>IF(L179&gt;=8,1,0)</f>
        <v/>
      </c>
      <c r="R179" s="11">
        <f>IF(L179&gt;=9,1,0)</f>
        <v/>
      </c>
      <c r="S179" s="11">
        <f>IF(OR(L179=10,M179="Vinta"),1,0)</f>
        <v/>
      </c>
      <c r="T179" s="11">
        <f>IF(M179="Persa",1,0)</f>
        <v/>
      </c>
      <c r="U179" s="31" t="n"/>
      <c r="V179" s="14" t="n"/>
      <c r="W179" s="31" t="n"/>
      <c r="X179" s="14" t="n"/>
      <c r="Y179" s="15" t="n"/>
      <c r="Z179" s="15" t="n"/>
      <c r="AA179" s="15" t="n"/>
      <c r="AB179" s="31" t="n"/>
      <c r="AC179" s="7">
        <f>IF(B179="","",IF(AB179="",TODAY()-B179,AB179-B179))</f>
        <v/>
      </c>
      <c r="AD179" s="14" t="n"/>
      <c r="AE179" s="14" t="n"/>
      <c r="AF179" s="14" t="n"/>
      <c r="AG179" s="37">
        <f>IF(B179="","",MAX(B179,IF(U179="",0,U179),IF(W179="",0,W179),IF(AB179="",0,AB179),IF(AN179="",0,AN179)))</f>
        <v/>
      </c>
      <c r="AH179" s="11">
        <f>IF(AG179="","",TODAY()-AG179)</f>
        <v/>
      </c>
      <c r="AI179" s="82">
        <f>IF(B179="","",MIN(100,IF(J179&gt;=300000,20,IF(J179&gt;=200000,10,5))+IF(OR(C179="Referral",C179="Passaparola"),20,IF(OR(C179="Sito web",C179="LinkedIn",C179="Email marketing"),15,10))+IF(L179&gt;=8,25,IF(L179&gt;=6,18,IF(L179&gt;=4,12,5)))+IF(AND(V179&lt;&gt;"",V179&lt;&gt;"Non risponde",V179&lt;&gt;"Non interessato"),10,0)+IF(X179="Eseguita",10,0)+IF(Z179&gt;0,15,0)))</f>
        <v/>
      </c>
      <c r="AJ179" s="82">
        <f>IF(AI179="","",IF(AI179&gt;=80,"Hot",IF(AI179&gt;=60,"Alta",IF(AI179&gt;=40,"Media","Bassa"))))</f>
        <v/>
      </c>
      <c r="AK179" s="11">
        <f>IF(B179="","",IF(U179="",TODAY()-B179,U179-B179))</f>
        <v/>
      </c>
      <c r="AL179" s="82">
        <f>IF(B179="","",IF(M179="Vinta","Chiusa - vinta",IF(M179="Persa","Chiusa - persa",IF(AND(U179="",TODAY()-B179&gt;1),"Contattare subito",IF(AND(M179="In corso",AH179&gt;7),"Lead in stallo",IF(AND(AN179&lt;&gt;"",AN179&lt;TODAY(),M179="In corso"),"Follow-up scaduto",IF(AND(K179="Offerta",Y179="",W179&lt;&gt;"",TODAY()-W179&gt;3),"Verificare offerta","OK"))))))</f>
        <v/>
      </c>
      <c r="AM179" s="38" t="n"/>
      <c r="AN179" s="39" t="n"/>
      <c r="AO179" s="11">
        <f>IF(AND(AN179&lt;&gt;"",AN179&lt;TODAY(),M179="In corso"),1,0)</f>
        <v/>
      </c>
      <c r="AP179" s="83">
        <f>IF(B179="","",IF(OR(M179="Vinta",M179="Persa"),0,IF(AL179="Contattare subito",50,0)+IF(AL179="Follow-up scaduto",40,0)+IF(AL179="Lead in stallo",35,0)+IF(AJ179="Hot",30,IF(AJ179="Alta",20,IF(AJ179="Media",10,0)))+IF(AO179=1,10,0)+L179/10+ROW()/100000))</f>
        <v/>
      </c>
    </row>
    <row r="180">
      <c r="A180" s="7">
        <f>IF(B180="","",ROW()-1)</f>
        <v/>
      </c>
      <c r="B180" s="31" t="n"/>
      <c r="C180" s="14" t="n"/>
      <c r="D180" s="14" t="n"/>
      <c r="E180" s="14" t="n"/>
      <c r="F180" s="14" t="n"/>
      <c r="G180" s="14" t="n"/>
      <c r="H180" s="14" t="n"/>
      <c r="I180" s="14" t="n"/>
      <c r="J180" s="15" t="n"/>
      <c r="K180" s="14" t="n"/>
      <c r="L180" s="11">
        <f>IF(K180="","",IF(K180="Nuovo",1,IF(K180="Tentativo contatto",1,IF(K180="Contattato",2,IF(K180="Qualificato",4,IF(K180="Visita fissata",5,IF(K180="Visita effettuata",6,IF(K180="Trattativa",7,IF(K180="Offerta",8,IF(K180="Prenotazione",9,IF(K180="Venduto",10,""))))))))))))</f>
        <v/>
      </c>
      <c r="M180" s="16" t="n"/>
      <c r="N180" s="11">
        <f>IF(L180&gt;=4,1,0)</f>
        <v/>
      </c>
      <c r="O180" s="11">
        <f>IF(L180&gt;=6,1,0)</f>
        <v/>
      </c>
      <c r="P180" s="11">
        <f>IF(L180&gt;=7,1,0)</f>
        <v/>
      </c>
      <c r="Q180" s="11">
        <f>IF(L180&gt;=8,1,0)</f>
        <v/>
      </c>
      <c r="R180" s="11">
        <f>IF(L180&gt;=9,1,0)</f>
        <v/>
      </c>
      <c r="S180" s="11">
        <f>IF(OR(L180=10,M180="Vinta"),1,0)</f>
        <v/>
      </c>
      <c r="T180" s="11">
        <f>IF(M180="Persa",1,0)</f>
        <v/>
      </c>
      <c r="U180" s="31" t="n"/>
      <c r="V180" s="14" t="n"/>
      <c r="W180" s="31" t="n"/>
      <c r="X180" s="14" t="n"/>
      <c r="Y180" s="15" t="n"/>
      <c r="Z180" s="15" t="n"/>
      <c r="AA180" s="15" t="n"/>
      <c r="AB180" s="31" t="n"/>
      <c r="AC180" s="7">
        <f>IF(B180="","",IF(AB180="",TODAY()-B180,AB180-B180))</f>
        <v/>
      </c>
      <c r="AD180" s="14" t="n"/>
      <c r="AE180" s="14" t="n"/>
      <c r="AF180" s="14" t="n"/>
      <c r="AG180" s="37">
        <f>IF(B180="","",MAX(B180,IF(U180="",0,U180),IF(W180="",0,W180),IF(AB180="",0,AB180),IF(AN180="",0,AN180)))</f>
        <v/>
      </c>
      <c r="AH180" s="11">
        <f>IF(AG180="","",TODAY()-AG180)</f>
        <v/>
      </c>
      <c r="AI180" s="80">
        <f>IF(B180="","",MIN(100,IF(J180&gt;=300000,20,IF(J180&gt;=200000,10,5))+IF(OR(C180="Referral",C180="Passaparola"),20,IF(OR(C180="Sito web",C180="LinkedIn",C180="Email marketing"),15,10))+IF(L180&gt;=8,25,IF(L180&gt;=6,18,IF(L180&gt;=4,12,5)))+IF(AND(V180&lt;&gt;"",V180&lt;&gt;"Non risponde",V180&lt;&gt;"Non interessato"),10,0)+IF(X180="Eseguita",10,0)+IF(Z180&gt;0,15,0)))</f>
        <v/>
      </c>
      <c r="AJ180" s="80">
        <f>IF(AI180="","",IF(AI180&gt;=80,"Hot",IF(AI180&gt;=60,"Alta",IF(AI180&gt;=40,"Media","Bassa"))))</f>
        <v/>
      </c>
      <c r="AK180" s="11">
        <f>IF(B180="","",IF(U180="",TODAY()-B180,U180-B180))</f>
        <v/>
      </c>
      <c r="AL180" s="80">
        <f>IF(B180="","",IF(M180="Vinta","Chiusa - vinta",IF(M180="Persa","Chiusa - persa",IF(AND(U180="",TODAY()-B180&gt;1),"Contattare subito",IF(AND(M180="In corso",AH180&gt;7),"Lead in stallo",IF(AND(AN180&lt;&gt;"",AN180&lt;TODAY(),M180="In corso"),"Follow-up scaduto",IF(AND(K180="Offerta",Y180="",W180&lt;&gt;"",TODAY()-W180&gt;3),"Verificare offerta","OK"))))))</f>
        <v/>
      </c>
      <c r="AM180" s="38" t="n"/>
      <c r="AN180" s="39" t="n"/>
      <c r="AO180" s="11">
        <f>IF(AND(AN180&lt;&gt;"",AN180&lt;TODAY(),M180="In corso"),1,0)</f>
        <v/>
      </c>
      <c r="AP180" s="81">
        <f>IF(B180="","",IF(OR(M180="Vinta",M180="Persa"),0,IF(AL180="Contattare subito",50,0)+IF(AL180="Follow-up scaduto",40,0)+IF(AL180="Lead in stallo",35,0)+IF(AJ180="Hot",30,IF(AJ180="Alta",20,IF(AJ180="Media",10,0)))+IF(AO180=1,10,0)+L180/10+ROW()/100000))</f>
        <v/>
      </c>
    </row>
    <row r="181">
      <c r="A181" s="7">
        <f>IF(B181="","",ROW()-1)</f>
        <v/>
      </c>
      <c r="B181" s="31" t="n"/>
      <c r="C181" s="14" t="n"/>
      <c r="D181" s="14" t="n"/>
      <c r="E181" s="14" t="n"/>
      <c r="F181" s="14" t="n"/>
      <c r="G181" s="14" t="n"/>
      <c r="H181" s="14" t="n"/>
      <c r="I181" s="14" t="n"/>
      <c r="J181" s="15" t="n"/>
      <c r="K181" s="14" t="n"/>
      <c r="L181" s="11">
        <f>IF(K181="","",IF(K181="Nuovo",1,IF(K181="Tentativo contatto",1,IF(K181="Contattato",2,IF(K181="Qualificato",4,IF(K181="Visita fissata",5,IF(K181="Visita effettuata",6,IF(K181="Trattativa",7,IF(K181="Offerta",8,IF(K181="Prenotazione",9,IF(K181="Venduto",10,""))))))))))))</f>
        <v/>
      </c>
      <c r="M181" s="16" t="n"/>
      <c r="N181" s="11">
        <f>IF(L181&gt;=4,1,0)</f>
        <v/>
      </c>
      <c r="O181" s="11">
        <f>IF(L181&gt;=6,1,0)</f>
        <v/>
      </c>
      <c r="P181" s="11">
        <f>IF(L181&gt;=7,1,0)</f>
        <v/>
      </c>
      <c r="Q181" s="11">
        <f>IF(L181&gt;=8,1,0)</f>
        <v/>
      </c>
      <c r="R181" s="11">
        <f>IF(L181&gt;=9,1,0)</f>
        <v/>
      </c>
      <c r="S181" s="11">
        <f>IF(OR(L181=10,M181="Vinta"),1,0)</f>
        <v/>
      </c>
      <c r="T181" s="11">
        <f>IF(M181="Persa",1,0)</f>
        <v/>
      </c>
      <c r="U181" s="31" t="n"/>
      <c r="V181" s="14" t="n"/>
      <c r="W181" s="31" t="n"/>
      <c r="X181" s="14" t="n"/>
      <c r="Y181" s="15" t="n"/>
      <c r="Z181" s="15" t="n"/>
      <c r="AA181" s="15" t="n"/>
      <c r="AB181" s="31" t="n"/>
      <c r="AC181" s="7">
        <f>IF(B181="","",IF(AB181="",TODAY()-B181,AB181-B181))</f>
        <v/>
      </c>
      <c r="AD181" s="14" t="n"/>
      <c r="AE181" s="14" t="n"/>
      <c r="AF181" s="14" t="n"/>
      <c r="AG181" s="37">
        <f>IF(B181="","",MAX(B181,IF(U181="",0,U181),IF(W181="",0,W181),IF(AB181="",0,AB181),IF(AN181="",0,AN181)))</f>
        <v/>
      </c>
      <c r="AH181" s="11">
        <f>IF(AG181="","",TODAY()-AG181)</f>
        <v/>
      </c>
      <c r="AI181" s="82">
        <f>IF(B181="","",MIN(100,IF(J181&gt;=300000,20,IF(J181&gt;=200000,10,5))+IF(OR(C181="Referral",C181="Passaparola"),20,IF(OR(C181="Sito web",C181="LinkedIn",C181="Email marketing"),15,10))+IF(L181&gt;=8,25,IF(L181&gt;=6,18,IF(L181&gt;=4,12,5)))+IF(AND(V181&lt;&gt;"",V181&lt;&gt;"Non risponde",V181&lt;&gt;"Non interessato"),10,0)+IF(X181="Eseguita",10,0)+IF(Z181&gt;0,15,0)))</f>
        <v/>
      </c>
      <c r="AJ181" s="82">
        <f>IF(AI181="","",IF(AI181&gt;=80,"Hot",IF(AI181&gt;=60,"Alta",IF(AI181&gt;=40,"Media","Bassa"))))</f>
        <v/>
      </c>
      <c r="AK181" s="11">
        <f>IF(B181="","",IF(U181="",TODAY()-B181,U181-B181))</f>
        <v/>
      </c>
      <c r="AL181" s="82">
        <f>IF(B181="","",IF(M181="Vinta","Chiusa - vinta",IF(M181="Persa","Chiusa - persa",IF(AND(U181="",TODAY()-B181&gt;1),"Contattare subito",IF(AND(M181="In corso",AH181&gt;7),"Lead in stallo",IF(AND(AN181&lt;&gt;"",AN181&lt;TODAY(),M181="In corso"),"Follow-up scaduto",IF(AND(K181="Offerta",Y181="",W181&lt;&gt;"",TODAY()-W181&gt;3),"Verificare offerta","OK"))))))</f>
        <v/>
      </c>
      <c r="AM181" s="38" t="n"/>
      <c r="AN181" s="39" t="n"/>
      <c r="AO181" s="11">
        <f>IF(AND(AN181&lt;&gt;"",AN181&lt;TODAY(),M181="In corso"),1,0)</f>
        <v/>
      </c>
      <c r="AP181" s="83">
        <f>IF(B181="","",IF(OR(M181="Vinta",M181="Persa"),0,IF(AL181="Contattare subito",50,0)+IF(AL181="Follow-up scaduto",40,0)+IF(AL181="Lead in stallo",35,0)+IF(AJ181="Hot",30,IF(AJ181="Alta",20,IF(AJ181="Media",10,0)))+IF(AO181=1,10,0)+L181/10+ROW()/100000))</f>
        <v/>
      </c>
    </row>
    <row r="182">
      <c r="A182" s="7">
        <f>IF(B182="","",ROW()-1)</f>
        <v/>
      </c>
      <c r="B182" s="31" t="n"/>
      <c r="C182" s="14" t="n"/>
      <c r="D182" s="14" t="n"/>
      <c r="E182" s="14" t="n"/>
      <c r="F182" s="14" t="n"/>
      <c r="G182" s="14" t="n"/>
      <c r="H182" s="14" t="n"/>
      <c r="I182" s="14" t="n"/>
      <c r="J182" s="15" t="n"/>
      <c r="K182" s="14" t="n"/>
      <c r="L182" s="11">
        <f>IF(K182="","",IF(K182="Nuovo",1,IF(K182="Tentativo contatto",1,IF(K182="Contattato",2,IF(K182="Qualificato",4,IF(K182="Visita fissata",5,IF(K182="Visita effettuata",6,IF(K182="Trattativa",7,IF(K182="Offerta",8,IF(K182="Prenotazione",9,IF(K182="Venduto",10,""))))))))))))</f>
        <v/>
      </c>
      <c r="M182" s="16" t="n"/>
      <c r="N182" s="11">
        <f>IF(L182&gt;=4,1,0)</f>
        <v/>
      </c>
      <c r="O182" s="11">
        <f>IF(L182&gt;=6,1,0)</f>
        <v/>
      </c>
      <c r="P182" s="11">
        <f>IF(L182&gt;=7,1,0)</f>
        <v/>
      </c>
      <c r="Q182" s="11">
        <f>IF(L182&gt;=8,1,0)</f>
        <v/>
      </c>
      <c r="R182" s="11">
        <f>IF(L182&gt;=9,1,0)</f>
        <v/>
      </c>
      <c r="S182" s="11">
        <f>IF(OR(L182=10,M182="Vinta"),1,0)</f>
        <v/>
      </c>
      <c r="T182" s="11">
        <f>IF(M182="Persa",1,0)</f>
        <v/>
      </c>
      <c r="U182" s="31" t="n"/>
      <c r="V182" s="14" t="n"/>
      <c r="W182" s="31" t="n"/>
      <c r="X182" s="14" t="n"/>
      <c r="Y182" s="15" t="n"/>
      <c r="Z182" s="15" t="n"/>
      <c r="AA182" s="15" t="n"/>
      <c r="AB182" s="31" t="n"/>
      <c r="AC182" s="7">
        <f>IF(B182="","",IF(AB182="",TODAY()-B182,AB182-B182))</f>
        <v/>
      </c>
      <c r="AD182" s="14" t="n"/>
      <c r="AE182" s="14" t="n"/>
      <c r="AF182" s="14" t="n"/>
      <c r="AG182" s="37">
        <f>IF(B182="","",MAX(B182,IF(U182="",0,U182),IF(W182="",0,W182),IF(AB182="",0,AB182),IF(AN182="",0,AN182)))</f>
        <v/>
      </c>
      <c r="AH182" s="11">
        <f>IF(AG182="","",TODAY()-AG182)</f>
        <v/>
      </c>
      <c r="AI182" s="80">
        <f>IF(B182="","",MIN(100,IF(J182&gt;=300000,20,IF(J182&gt;=200000,10,5))+IF(OR(C182="Referral",C182="Passaparola"),20,IF(OR(C182="Sito web",C182="LinkedIn",C182="Email marketing"),15,10))+IF(L182&gt;=8,25,IF(L182&gt;=6,18,IF(L182&gt;=4,12,5)))+IF(AND(V182&lt;&gt;"",V182&lt;&gt;"Non risponde",V182&lt;&gt;"Non interessato"),10,0)+IF(X182="Eseguita",10,0)+IF(Z182&gt;0,15,0)))</f>
        <v/>
      </c>
      <c r="AJ182" s="80">
        <f>IF(AI182="","",IF(AI182&gt;=80,"Hot",IF(AI182&gt;=60,"Alta",IF(AI182&gt;=40,"Media","Bassa"))))</f>
        <v/>
      </c>
      <c r="AK182" s="11">
        <f>IF(B182="","",IF(U182="",TODAY()-B182,U182-B182))</f>
        <v/>
      </c>
      <c r="AL182" s="80">
        <f>IF(B182="","",IF(M182="Vinta","Chiusa - vinta",IF(M182="Persa","Chiusa - persa",IF(AND(U182="",TODAY()-B182&gt;1),"Contattare subito",IF(AND(M182="In corso",AH182&gt;7),"Lead in stallo",IF(AND(AN182&lt;&gt;"",AN182&lt;TODAY(),M182="In corso"),"Follow-up scaduto",IF(AND(K182="Offerta",Y182="",W182&lt;&gt;"",TODAY()-W182&gt;3),"Verificare offerta","OK"))))))</f>
        <v/>
      </c>
      <c r="AM182" s="38" t="n"/>
      <c r="AN182" s="39" t="n"/>
      <c r="AO182" s="11">
        <f>IF(AND(AN182&lt;&gt;"",AN182&lt;TODAY(),M182="In corso"),1,0)</f>
        <v/>
      </c>
      <c r="AP182" s="81">
        <f>IF(B182="","",IF(OR(M182="Vinta",M182="Persa"),0,IF(AL182="Contattare subito",50,0)+IF(AL182="Follow-up scaduto",40,0)+IF(AL182="Lead in stallo",35,0)+IF(AJ182="Hot",30,IF(AJ182="Alta",20,IF(AJ182="Media",10,0)))+IF(AO182=1,10,0)+L182/10+ROW()/100000))</f>
        <v/>
      </c>
    </row>
    <row r="183">
      <c r="A183" s="7">
        <f>IF(B183="","",ROW()-1)</f>
        <v/>
      </c>
      <c r="B183" s="31" t="n"/>
      <c r="C183" s="14" t="n"/>
      <c r="D183" s="14" t="n"/>
      <c r="E183" s="14" t="n"/>
      <c r="F183" s="14" t="n"/>
      <c r="G183" s="14" t="n"/>
      <c r="H183" s="14" t="n"/>
      <c r="I183" s="14" t="n"/>
      <c r="J183" s="15" t="n"/>
      <c r="K183" s="14" t="n"/>
      <c r="L183" s="11">
        <f>IF(K183="","",IF(K183="Nuovo",1,IF(K183="Tentativo contatto",1,IF(K183="Contattato",2,IF(K183="Qualificato",4,IF(K183="Visita fissata",5,IF(K183="Visita effettuata",6,IF(K183="Trattativa",7,IF(K183="Offerta",8,IF(K183="Prenotazione",9,IF(K183="Venduto",10,""))))))))))))</f>
        <v/>
      </c>
      <c r="M183" s="16" t="n"/>
      <c r="N183" s="11">
        <f>IF(L183&gt;=4,1,0)</f>
        <v/>
      </c>
      <c r="O183" s="11">
        <f>IF(L183&gt;=6,1,0)</f>
        <v/>
      </c>
      <c r="P183" s="11">
        <f>IF(L183&gt;=7,1,0)</f>
        <v/>
      </c>
      <c r="Q183" s="11">
        <f>IF(L183&gt;=8,1,0)</f>
        <v/>
      </c>
      <c r="R183" s="11">
        <f>IF(L183&gt;=9,1,0)</f>
        <v/>
      </c>
      <c r="S183" s="11">
        <f>IF(OR(L183=10,M183="Vinta"),1,0)</f>
        <v/>
      </c>
      <c r="T183" s="11">
        <f>IF(M183="Persa",1,0)</f>
        <v/>
      </c>
      <c r="U183" s="31" t="n"/>
      <c r="V183" s="14" t="n"/>
      <c r="W183" s="31" t="n"/>
      <c r="X183" s="14" t="n"/>
      <c r="Y183" s="15" t="n"/>
      <c r="Z183" s="15" t="n"/>
      <c r="AA183" s="15" t="n"/>
      <c r="AB183" s="31" t="n"/>
      <c r="AC183" s="7">
        <f>IF(B183="","",IF(AB183="",TODAY()-B183,AB183-B183))</f>
        <v/>
      </c>
      <c r="AD183" s="14" t="n"/>
      <c r="AE183" s="14" t="n"/>
      <c r="AF183" s="14" t="n"/>
      <c r="AG183" s="37">
        <f>IF(B183="","",MAX(B183,IF(U183="",0,U183),IF(W183="",0,W183),IF(AB183="",0,AB183),IF(AN183="",0,AN183)))</f>
        <v/>
      </c>
      <c r="AH183" s="11">
        <f>IF(AG183="","",TODAY()-AG183)</f>
        <v/>
      </c>
      <c r="AI183" s="82">
        <f>IF(B183="","",MIN(100,IF(J183&gt;=300000,20,IF(J183&gt;=200000,10,5))+IF(OR(C183="Referral",C183="Passaparola"),20,IF(OR(C183="Sito web",C183="LinkedIn",C183="Email marketing"),15,10))+IF(L183&gt;=8,25,IF(L183&gt;=6,18,IF(L183&gt;=4,12,5)))+IF(AND(V183&lt;&gt;"",V183&lt;&gt;"Non risponde",V183&lt;&gt;"Non interessato"),10,0)+IF(X183="Eseguita",10,0)+IF(Z183&gt;0,15,0)))</f>
        <v/>
      </c>
      <c r="AJ183" s="82">
        <f>IF(AI183="","",IF(AI183&gt;=80,"Hot",IF(AI183&gt;=60,"Alta",IF(AI183&gt;=40,"Media","Bassa"))))</f>
        <v/>
      </c>
      <c r="AK183" s="11">
        <f>IF(B183="","",IF(U183="",TODAY()-B183,U183-B183))</f>
        <v/>
      </c>
      <c r="AL183" s="82">
        <f>IF(B183="","",IF(M183="Vinta","Chiusa - vinta",IF(M183="Persa","Chiusa - persa",IF(AND(U183="",TODAY()-B183&gt;1),"Contattare subito",IF(AND(M183="In corso",AH183&gt;7),"Lead in stallo",IF(AND(AN183&lt;&gt;"",AN183&lt;TODAY(),M183="In corso"),"Follow-up scaduto",IF(AND(K183="Offerta",Y183="",W183&lt;&gt;"",TODAY()-W183&gt;3),"Verificare offerta","OK"))))))</f>
        <v/>
      </c>
      <c r="AM183" s="38" t="n"/>
      <c r="AN183" s="39" t="n"/>
      <c r="AO183" s="11">
        <f>IF(AND(AN183&lt;&gt;"",AN183&lt;TODAY(),M183="In corso"),1,0)</f>
        <v/>
      </c>
      <c r="AP183" s="83">
        <f>IF(B183="","",IF(OR(M183="Vinta",M183="Persa"),0,IF(AL183="Contattare subito",50,0)+IF(AL183="Follow-up scaduto",40,0)+IF(AL183="Lead in stallo",35,0)+IF(AJ183="Hot",30,IF(AJ183="Alta",20,IF(AJ183="Media",10,0)))+IF(AO183=1,10,0)+L183/10+ROW()/100000))</f>
        <v/>
      </c>
    </row>
    <row r="184">
      <c r="A184" s="7">
        <f>IF(B184="","",ROW()-1)</f>
        <v/>
      </c>
      <c r="B184" s="31" t="n"/>
      <c r="C184" s="14" t="n"/>
      <c r="D184" s="14" t="n"/>
      <c r="E184" s="14" t="n"/>
      <c r="F184" s="14" t="n"/>
      <c r="G184" s="14" t="n"/>
      <c r="H184" s="14" t="n"/>
      <c r="I184" s="14" t="n"/>
      <c r="J184" s="15" t="n"/>
      <c r="K184" s="14" t="n"/>
      <c r="L184" s="11">
        <f>IF(K184="","",IF(K184="Nuovo",1,IF(K184="Tentativo contatto",1,IF(K184="Contattato",2,IF(K184="Qualificato",4,IF(K184="Visita fissata",5,IF(K184="Visita effettuata",6,IF(K184="Trattativa",7,IF(K184="Offerta",8,IF(K184="Prenotazione",9,IF(K184="Venduto",10,""))))))))))))</f>
        <v/>
      </c>
      <c r="M184" s="16" t="n"/>
      <c r="N184" s="11">
        <f>IF(L184&gt;=4,1,0)</f>
        <v/>
      </c>
      <c r="O184" s="11">
        <f>IF(L184&gt;=6,1,0)</f>
        <v/>
      </c>
      <c r="P184" s="11">
        <f>IF(L184&gt;=7,1,0)</f>
        <v/>
      </c>
      <c r="Q184" s="11">
        <f>IF(L184&gt;=8,1,0)</f>
        <v/>
      </c>
      <c r="R184" s="11">
        <f>IF(L184&gt;=9,1,0)</f>
        <v/>
      </c>
      <c r="S184" s="11">
        <f>IF(OR(L184=10,M184="Vinta"),1,0)</f>
        <v/>
      </c>
      <c r="T184" s="11">
        <f>IF(M184="Persa",1,0)</f>
        <v/>
      </c>
      <c r="U184" s="31" t="n"/>
      <c r="V184" s="14" t="n"/>
      <c r="W184" s="31" t="n"/>
      <c r="X184" s="14" t="n"/>
      <c r="Y184" s="15" t="n"/>
      <c r="Z184" s="15" t="n"/>
      <c r="AA184" s="15" t="n"/>
      <c r="AB184" s="31" t="n"/>
      <c r="AC184" s="7">
        <f>IF(B184="","",IF(AB184="",TODAY()-B184,AB184-B184))</f>
        <v/>
      </c>
      <c r="AD184" s="14" t="n"/>
      <c r="AE184" s="14" t="n"/>
      <c r="AF184" s="14" t="n"/>
      <c r="AG184" s="37">
        <f>IF(B184="","",MAX(B184,IF(U184="",0,U184),IF(W184="",0,W184),IF(AB184="",0,AB184),IF(AN184="",0,AN184)))</f>
        <v/>
      </c>
      <c r="AH184" s="11">
        <f>IF(AG184="","",TODAY()-AG184)</f>
        <v/>
      </c>
      <c r="AI184" s="80">
        <f>IF(B184="","",MIN(100,IF(J184&gt;=300000,20,IF(J184&gt;=200000,10,5))+IF(OR(C184="Referral",C184="Passaparola"),20,IF(OR(C184="Sito web",C184="LinkedIn",C184="Email marketing"),15,10))+IF(L184&gt;=8,25,IF(L184&gt;=6,18,IF(L184&gt;=4,12,5)))+IF(AND(V184&lt;&gt;"",V184&lt;&gt;"Non risponde",V184&lt;&gt;"Non interessato"),10,0)+IF(X184="Eseguita",10,0)+IF(Z184&gt;0,15,0)))</f>
        <v/>
      </c>
      <c r="AJ184" s="80">
        <f>IF(AI184="","",IF(AI184&gt;=80,"Hot",IF(AI184&gt;=60,"Alta",IF(AI184&gt;=40,"Media","Bassa"))))</f>
        <v/>
      </c>
      <c r="AK184" s="11">
        <f>IF(B184="","",IF(U184="",TODAY()-B184,U184-B184))</f>
        <v/>
      </c>
      <c r="AL184" s="80">
        <f>IF(B184="","",IF(M184="Vinta","Chiusa - vinta",IF(M184="Persa","Chiusa - persa",IF(AND(U184="",TODAY()-B184&gt;1),"Contattare subito",IF(AND(M184="In corso",AH184&gt;7),"Lead in stallo",IF(AND(AN184&lt;&gt;"",AN184&lt;TODAY(),M184="In corso"),"Follow-up scaduto",IF(AND(K184="Offerta",Y184="",W184&lt;&gt;"",TODAY()-W184&gt;3),"Verificare offerta","OK"))))))</f>
        <v/>
      </c>
      <c r="AM184" s="38" t="n"/>
      <c r="AN184" s="39" t="n"/>
      <c r="AO184" s="11">
        <f>IF(AND(AN184&lt;&gt;"",AN184&lt;TODAY(),M184="In corso"),1,0)</f>
        <v/>
      </c>
      <c r="AP184" s="81">
        <f>IF(B184="","",IF(OR(M184="Vinta",M184="Persa"),0,IF(AL184="Contattare subito",50,0)+IF(AL184="Follow-up scaduto",40,0)+IF(AL184="Lead in stallo",35,0)+IF(AJ184="Hot",30,IF(AJ184="Alta",20,IF(AJ184="Media",10,0)))+IF(AO184=1,10,0)+L184/10+ROW()/100000))</f>
        <v/>
      </c>
    </row>
    <row r="185">
      <c r="A185" s="7">
        <f>IF(B185="","",ROW()-1)</f>
        <v/>
      </c>
      <c r="B185" s="31" t="n"/>
      <c r="C185" s="14" t="n"/>
      <c r="D185" s="14" t="n"/>
      <c r="E185" s="14" t="n"/>
      <c r="F185" s="14" t="n"/>
      <c r="G185" s="14" t="n"/>
      <c r="H185" s="14" t="n"/>
      <c r="I185" s="14" t="n"/>
      <c r="J185" s="15" t="n"/>
      <c r="K185" s="14" t="n"/>
      <c r="L185" s="11">
        <f>IF(K185="","",IF(K185="Nuovo",1,IF(K185="Tentativo contatto",1,IF(K185="Contattato",2,IF(K185="Qualificato",4,IF(K185="Visita fissata",5,IF(K185="Visita effettuata",6,IF(K185="Trattativa",7,IF(K185="Offerta",8,IF(K185="Prenotazione",9,IF(K185="Venduto",10,""))))))))))))</f>
        <v/>
      </c>
      <c r="M185" s="16" t="n"/>
      <c r="N185" s="11">
        <f>IF(L185&gt;=4,1,0)</f>
        <v/>
      </c>
      <c r="O185" s="11">
        <f>IF(L185&gt;=6,1,0)</f>
        <v/>
      </c>
      <c r="P185" s="11">
        <f>IF(L185&gt;=7,1,0)</f>
        <v/>
      </c>
      <c r="Q185" s="11">
        <f>IF(L185&gt;=8,1,0)</f>
        <v/>
      </c>
      <c r="R185" s="11">
        <f>IF(L185&gt;=9,1,0)</f>
        <v/>
      </c>
      <c r="S185" s="11">
        <f>IF(OR(L185=10,M185="Vinta"),1,0)</f>
        <v/>
      </c>
      <c r="T185" s="11">
        <f>IF(M185="Persa",1,0)</f>
        <v/>
      </c>
      <c r="U185" s="31" t="n"/>
      <c r="V185" s="14" t="n"/>
      <c r="W185" s="31" t="n"/>
      <c r="X185" s="14" t="n"/>
      <c r="Y185" s="15" t="n"/>
      <c r="Z185" s="15" t="n"/>
      <c r="AA185" s="15" t="n"/>
      <c r="AB185" s="31" t="n"/>
      <c r="AC185" s="7">
        <f>IF(B185="","",IF(AB185="",TODAY()-B185,AB185-B185))</f>
        <v/>
      </c>
      <c r="AD185" s="14" t="n"/>
      <c r="AE185" s="14" t="n"/>
      <c r="AF185" s="14" t="n"/>
      <c r="AG185" s="37">
        <f>IF(B185="","",MAX(B185,IF(U185="",0,U185),IF(W185="",0,W185),IF(AB185="",0,AB185),IF(AN185="",0,AN185)))</f>
        <v/>
      </c>
      <c r="AH185" s="11">
        <f>IF(AG185="","",TODAY()-AG185)</f>
        <v/>
      </c>
      <c r="AI185" s="82">
        <f>IF(B185="","",MIN(100,IF(J185&gt;=300000,20,IF(J185&gt;=200000,10,5))+IF(OR(C185="Referral",C185="Passaparola"),20,IF(OR(C185="Sito web",C185="LinkedIn",C185="Email marketing"),15,10))+IF(L185&gt;=8,25,IF(L185&gt;=6,18,IF(L185&gt;=4,12,5)))+IF(AND(V185&lt;&gt;"",V185&lt;&gt;"Non risponde",V185&lt;&gt;"Non interessato"),10,0)+IF(X185="Eseguita",10,0)+IF(Z185&gt;0,15,0)))</f>
        <v/>
      </c>
      <c r="AJ185" s="82">
        <f>IF(AI185="","",IF(AI185&gt;=80,"Hot",IF(AI185&gt;=60,"Alta",IF(AI185&gt;=40,"Media","Bassa"))))</f>
        <v/>
      </c>
      <c r="AK185" s="11">
        <f>IF(B185="","",IF(U185="",TODAY()-B185,U185-B185))</f>
        <v/>
      </c>
      <c r="AL185" s="82">
        <f>IF(B185="","",IF(M185="Vinta","Chiusa - vinta",IF(M185="Persa","Chiusa - persa",IF(AND(U185="",TODAY()-B185&gt;1),"Contattare subito",IF(AND(M185="In corso",AH185&gt;7),"Lead in stallo",IF(AND(AN185&lt;&gt;"",AN185&lt;TODAY(),M185="In corso"),"Follow-up scaduto",IF(AND(K185="Offerta",Y185="",W185&lt;&gt;"",TODAY()-W185&gt;3),"Verificare offerta","OK"))))))</f>
        <v/>
      </c>
      <c r="AM185" s="38" t="n"/>
      <c r="AN185" s="39" t="n"/>
      <c r="AO185" s="11">
        <f>IF(AND(AN185&lt;&gt;"",AN185&lt;TODAY(),M185="In corso"),1,0)</f>
        <v/>
      </c>
      <c r="AP185" s="83">
        <f>IF(B185="","",IF(OR(M185="Vinta",M185="Persa"),0,IF(AL185="Contattare subito",50,0)+IF(AL185="Follow-up scaduto",40,0)+IF(AL185="Lead in stallo",35,0)+IF(AJ185="Hot",30,IF(AJ185="Alta",20,IF(AJ185="Media",10,0)))+IF(AO185=1,10,0)+L185/10+ROW()/100000))</f>
        <v/>
      </c>
    </row>
    <row r="186">
      <c r="A186" s="7">
        <f>IF(B186="","",ROW()-1)</f>
        <v/>
      </c>
      <c r="B186" s="31" t="n"/>
      <c r="C186" s="14" t="n"/>
      <c r="D186" s="14" t="n"/>
      <c r="E186" s="14" t="n"/>
      <c r="F186" s="14" t="n"/>
      <c r="G186" s="14" t="n"/>
      <c r="H186" s="14" t="n"/>
      <c r="I186" s="14" t="n"/>
      <c r="J186" s="15" t="n"/>
      <c r="K186" s="14" t="n"/>
      <c r="L186" s="11">
        <f>IF(K186="","",IF(K186="Nuovo",1,IF(K186="Tentativo contatto",1,IF(K186="Contattato",2,IF(K186="Qualificato",4,IF(K186="Visita fissata",5,IF(K186="Visita effettuata",6,IF(K186="Trattativa",7,IF(K186="Offerta",8,IF(K186="Prenotazione",9,IF(K186="Venduto",10,""))))))))))))</f>
        <v/>
      </c>
      <c r="M186" s="16" t="n"/>
      <c r="N186" s="11">
        <f>IF(L186&gt;=4,1,0)</f>
        <v/>
      </c>
      <c r="O186" s="11">
        <f>IF(L186&gt;=6,1,0)</f>
        <v/>
      </c>
      <c r="P186" s="11">
        <f>IF(L186&gt;=7,1,0)</f>
        <v/>
      </c>
      <c r="Q186" s="11">
        <f>IF(L186&gt;=8,1,0)</f>
        <v/>
      </c>
      <c r="R186" s="11">
        <f>IF(L186&gt;=9,1,0)</f>
        <v/>
      </c>
      <c r="S186" s="11">
        <f>IF(OR(L186=10,M186="Vinta"),1,0)</f>
        <v/>
      </c>
      <c r="T186" s="11">
        <f>IF(M186="Persa",1,0)</f>
        <v/>
      </c>
      <c r="U186" s="31" t="n"/>
      <c r="V186" s="14" t="n"/>
      <c r="W186" s="31" t="n"/>
      <c r="X186" s="14" t="n"/>
      <c r="Y186" s="15" t="n"/>
      <c r="Z186" s="15" t="n"/>
      <c r="AA186" s="15" t="n"/>
      <c r="AB186" s="31" t="n"/>
      <c r="AC186" s="7">
        <f>IF(B186="","",IF(AB186="",TODAY()-B186,AB186-B186))</f>
        <v/>
      </c>
      <c r="AD186" s="14" t="n"/>
      <c r="AE186" s="14" t="n"/>
      <c r="AF186" s="14" t="n"/>
      <c r="AG186" s="37">
        <f>IF(B186="","",MAX(B186,IF(U186="",0,U186),IF(W186="",0,W186),IF(AB186="",0,AB186),IF(AN186="",0,AN186)))</f>
        <v/>
      </c>
      <c r="AH186" s="11">
        <f>IF(AG186="","",TODAY()-AG186)</f>
        <v/>
      </c>
      <c r="AI186" s="80">
        <f>IF(B186="","",MIN(100,IF(J186&gt;=300000,20,IF(J186&gt;=200000,10,5))+IF(OR(C186="Referral",C186="Passaparola"),20,IF(OR(C186="Sito web",C186="LinkedIn",C186="Email marketing"),15,10))+IF(L186&gt;=8,25,IF(L186&gt;=6,18,IF(L186&gt;=4,12,5)))+IF(AND(V186&lt;&gt;"",V186&lt;&gt;"Non risponde",V186&lt;&gt;"Non interessato"),10,0)+IF(X186="Eseguita",10,0)+IF(Z186&gt;0,15,0)))</f>
        <v/>
      </c>
      <c r="AJ186" s="80">
        <f>IF(AI186="","",IF(AI186&gt;=80,"Hot",IF(AI186&gt;=60,"Alta",IF(AI186&gt;=40,"Media","Bassa"))))</f>
        <v/>
      </c>
      <c r="AK186" s="11">
        <f>IF(B186="","",IF(U186="",TODAY()-B186,U186-B186))</f>
        <v/>
      </c>
      <c r="AL186" s="80">
        <f>IF(B186="","",IF(M186="Vinta","Chiusa - vinta",IF(M186="Persa","Chiusa - persa",IF(AND(U186="",TODAY()-B186&gt;1),"Contattare subito",IF(AND(M186="In corso",AH186&gt;7),"Lead in stallo",IF(AND(AN186&lt;&gt;"",AN186&lt;TODAY(),M186="In corso"),"Follow-up scaduto",IF(AND(K186="Offerta",Y186="",W186&lt;&gt;"",TODAY()-W186&gt;3),"Verificare offerta","OK"))))))</f>
        <v/>
      </c>
      <c r="AM186" s="38" t="n"/>
      <c r="AN186" s="39" t="n"/>
      <c r="AO186" s="11">
        <f>IF(AND(AN186&lt;&gt;"",AN186&lt;TODAY(),M186="In corso"),1,0)</f>
        <v/>
      </c>
      <c r="AP186" s="81">
        <f>IF(B186="","",IF(OR(M186="Vinta",M186="Persa"),0,IF(AL186="Contattare subito",50,0)+IF(AL186="Follow-up scaduto",40,0)+IF(AL186="Lead in stallo",35,0)+IF(AJ186="Hot",30,IF(AJ186="Alta",20,IF(AJ186="Media",10,0)))+IF(AO186=1,10,0)+L186/10+ROW()/100000))</f>
        <v/>
      </c>
    </row>
    <row r="187">
      <c r="A187" s="7">
        <f>IF(B187="","",ROW()-1)</f>
        <v/>
      </c>
      <c r="B187" s="31" t="n"/>
      <c r="C187" s="14" t="n"/>
      <c r="D187" s="14" t="n"/>
      <c r="E187" s="14" t="n"/>
      <c r="F187" s="14" t="n"/>
      <c r="G187" s="14" t="n"/>
      <c r="H187" s="14" t="n"/>
      <c r="I187" s="14" t="n"/>
      <c r="J187" s="15" t="n"/>
      <c r="K187" s="14" t="n"/>
      <c r="L187" s="11">
        <f>IF(K187="","",IF(K187="Nuovo",1,IF(K187="Tentativo contatto",1,IF(K187="Contattato",2,IF(K187="Qualificato",4,IF(K187="Visita fissata",5,IF(K187="Visita effettuata",6,IF(K187="Trattativa",7,IF(K187="Offerta",8,IF(K187="Prenotazione",9,IF(K187="Venduto",10,""))))))))))))</f>
        <v/>
      </c>
      <c r="M187" s="16" t="n"/>
      <c r="N187" s="11">
        <f>IF(L187&gt;=4,1,0)</f>
        <v/>
      </c>
      <c r="O187" s="11">
        <f>IF(L187&gt;=6,1,0)</f>
        <v/>
      </c>
      <c r="P187" s="11">
        <f>IF(L187&gt;=7,1,0)</f>
        <v/>
      </c>
      <c r="Q187" s="11">
        <f>IF(L187&gt;=8,1,0)</f>
        <v/>
      </c>
      <c r="R187" s="11">
        <f>IF(L187&gt;=9,1,0)</f>
        <v/>
      </c>
      <c r="S187" s="11">
        <f>IF(OR(L187=10,M187="Vinta"),1,0)</f>
        <v/>
      </c>
      <c r="T187" s="11">
        <f>IF(M187="Persa",1,0)</f>
        <v/>
      </c>
      <c r="U187" s="31" t="n"/>
      <c r="V187" s="14" t="n"/>
      <c r="W187" s="31" t="n"/>
      <c r="X187" s="14" t="n"/>
      <c r="Y187" s="15" t="n"/>
      <c r="Z187" s="15" t="n"/>
      <c r="AA187" s="15" t="n"/>
      <c r="AB187" s="31" t="n"/>
      <c r="AC187" s="7">
        <f>IF(B187="","",IF(AB187="",TODAY()-B187,AB187-B187))</f>
        <v/>
      </c>
      <c r="AD187" s="14" t="n"/>
      <c r="AE187" s="14" t="n"/>
      <c r="AF187" s="14" t="n"/>
      <c r="AG187" s="37">
        <f>IF(B187="","",MAX(B187,IF(U187="",0,U187),IF(W187="",0,W187),IF(AB187="",0,AB187),IF(AN187="",0,AN187)))</f>
        <v/>
      </c>
      <c r="AH187" s="11">
        <f>IF(AG187="","",TODAY()-AG187)</f>
        <v/>
      </c>
      <c r="AI187" s="82">
        <f>IF(B187="","",MIN(100,IF(J187&gt;=300000,20,IF(J187&gt;=200000,10,5))+IF(OR(C187="Referral",C187="Passaparola"),20,IF(OR(C187="Sito web",C187="LinkedIn",C187="Email marketing"),15,10))+IF(L187&gt;=8,25,IF(L187&gt;=6,18,IF(L187&gt;=4,12,5)))+IF(AND(V187&lt;&gt;"",V187&lt;&gt;"Non risponde",V187&lt;&gt;"Non interessato"),10,0)+IF(X187="Eseguita",10,0)+IF(Z187&gt;0,15,0)))</f>
        <v/>
      </c>
      <c r="AJ187" s="82">
        <f>IF(AI187="","",IF(AI187&gt;=80,"Hot",IF(AI187&gt;=60,"Alta",IF(AI187&gt;=40,"Media","Bassa"))))</f>
        <v/>
      </c>
      <c r="AK187" s="11">
        <f>IF(B187="","",IF(U187="",TODAY()-B187,U187-B187))</f>
        <v/>
      </c>
      <c r="AL187" s="82">
        <f>IF(B187="","",IF(M187="Vinta","Chiusa - vinta",IF(M187="Persa","Chiusa - persa",IF(AND(U187="",TODAY()-B187&gt;1),"Contattare subito",IF(AND(M187="In corso",AH187&gt;7),"Lead in stallo",IF(AND(AN187&lt;&gt;"",AN187&lt;TODAY(),M187="In corso"),"Follow-up scaduto",IF(AND(K187="Offerta",Y187="",W187&lt;&gt;"",TODAY()-W187&gt;3),"Verificare offerta","OK"))))))</f>
        <v/>
      </c>
      <c r="AM187" s="38" t="n"/>
      <c r="AN187" s="39" t="n"/>
      <c r="AO187" s="11">
        <f>IF(AND(AN187&lt;&gt;"",AN187&lt;TODAY(),M187="In corso"),1,0)</f>
        <v/>
      </c>
      <c r="AP187" s="83">
        <f>IF(B187="","",IF(OR(M187="Vinta",M187="Persa"),0,IF(AL187="Contattare subito",50,0)+IF(AL187="Follow-up scaduto",40,0)+IF(AL187="Lead in stallo",35,0)+IF(AJ187="Hot",30,IF(AJ187="Alta",20,IF(AJ187="Media",10,0)))+IF(AO187=1,10,0)+L187/10+ROW()/100000))</f>
        <v/>
      </c>
    </row>
    <row r="188">
      <c r="A188" s="7">
        <f>IF(B188="","",ROW()-1)</f>
        <v/>
      </c>
      <c r="B188" s="31" t="n"/>
      <c r="C188" s="14" t="n"/>
      <c r="D188" s="14" t="n"/>
      <c r="E188" s="14" t="n"/>
      <c r="F188" s="14" t="n"/>
      <c r="G188" s="14" t="n"/>
      <c r="H188" s="14" t="n"/>
      <c r="I188" s="14" t="n"/>
      <c r="J188" s="15" t="n"/>
      <c r="K188" s="14" t="n"/>
      <c r="L188" s="11">
        <f>IF(K188="","",IF(K188="Nuovo",1,IF(K188="Tentativo contatto",1,IF(K188="Contattato",2,IF(K188="Qualificato",4,IF(K188="Visita fissata",5,IF(K188="Visita effettuata",6,IF(K188="Trattativa",7,IF(K188="Offerta",8,IF(K188="Prenotazione",9,IF(K188="Venduto",10,""))))))))))))</f>
        <v/>
      </c>
      <c r="M188" s="16" t="n"/>
      <c r="N188" s="11">
        <f>IF(L188&gt;=4,1,0)</f>
        <v/>
      </c>
      <c r="O188" s="11">
        <f>IF(L188&gt;=6,1,0)</f>
        <v/>
      </c>
      <c r="P188" s="11">
        <f>IF(L188&gt;=7,1,0)</f>
        <v/>
      </c>
      <c r="Q188" s="11">
        <f>IF(L188&gt;=8,1,0)</f>
        <v/>
      </c>
      <c r="R188" s="11">
        <f>IF(L188&gt;=9,1,0)</f>
        <v/>
      </c>
      <c r="S188" s="11">
        <f>IF(OR(L188=10,M188="Vinta"),1,0)</f>
        <v/>
      </c>
      <c r="T188" s="11">
        <f>IF(M188="Persa",1,0)</f>
        <v/>
      </c>
      <c r="U188" s="31" t="n"/>
      <c r="V188" s="14" t="n"/>
      <c r="W188" s="31" t="n"/>
      <c r="X188" s="14" t="n"/>
      <c r="Y188" s="15" t="n"/>
      <c r="Z188" s="15" t="n"/>
      <c r="AA188" s="15" t="n"/>
      <c r="AB188" s="31" t="n"/>
      <c r="AC188" s="7">
        <f>IF(B188="","",IF(AB188="",TODAY()-B188,AB188-B188))</f>
        <v/>
      </c>
      <c r="AD188" s="14" t="n"/>
      <c r="AE188" s="14" t="n"/>
      <c r="AF188" s="14" t="n"/>
      <c r="AG188" s="37">
        <f>IF(B188="","",MAX(B188,IF(U188="",0,U188),IF(W188="",0,W188),IF(AB188="",0,AB188),IF(AN188="",0,AN188)))</f>
        <v/>
      </c>
      <c r="AH188" s="11">
        <f>IF(AG188="","",TODAY()-AG188)</f>
        <v/>
      </c>
      <c r="AI188" s="80">
        <f>IF(B188="","",MIN(100,IF(J188&gt;=300000,20,IF(J188&gt;=200000,10,5))+IF(OR(C188="Referral",C188="Passaparola"),20,IF(OR(C188="Sito web",C188="LinkedIn",C188="Email marketing"),15,10))+IF(L188&gt;=8,25,IF(L188&gt;=6,18,IF(L188&gt;=4,12,5)))+IF(AND(V188&lt;&gt;"",V188&lt;&gt;"Non risponde",V188&lt;&gt;"Non interessato"),10,0)+IF(X188="Eseguita",10,0)+IF(Z188&gt;0,15,0)))</f>
        <v/>
      </c>
      <c r="AJ188" s="80">
        <f>IF(AI188="","",IF(AI188&gt;=80,"Hot",IF(AI188&gt;=60,"Alta",IF(AI188&gt;=40,"Media","Bassa"))))</f>
        <v/>
      </c>
      <c r="AK188" s="11">
        <f>IF(B188="","",IF(U188="",TODAY()-B188,U188-B188))</f>
        <v/>
      </c>
      <c r="AL188" s="80">
        <f>IF(B188="","",IF(M188="Vinta","Chiusa - vinta",IF(M188="Persa","Chiusa - persa",IF(AND(U188="",TODAY()-B188&gt;1),"Contattare subito",IF(AND(M188="In corso",AH188&gt;7),"Lead in stallo",IF(AND(AN188&lt;&gt;"",AN188&lt;TODAY(),M188="In corso"),"Follow-up scaduto",IF(AND(K188="Offerta",Y188="",W188&lt;&gt;"",TODAY()-W188&gt;3),"Verificare offerta","OK"))))))</f>
        <v/>
      </c>
      <c r="AM188" s="38" t="n"/>
      <c r="AN188" s="39" t="n"/>
      <c r="AO188" s="11">
        <f>IF(AND(AN188&lt;&gt;"",AN188&lt;TODAY(),M188="In corso"),1,0)</f>
        <v/>
      </c>
      <c r="AP188" s="81">
        <f>IF(B188="","",IF(OR(M188="Vinta",M188="Persa"),0,IF(AL188="Contattare subito",50,0)+IF(AL188="Follow-up scaduto",40,0)+IF(AL188="Lead in stallo",35,0)+IF(AJ188="Hot",30,IF(AJ188="Alta",20,IF(AJ188="Media",10,0)))+IF(AO188=1,10,0)+L188/10+ROW()/100000))</f>
        <v/>
      </c>
    </row>
    <row r="189">
      <c r="A189" s="7">
        <f>IF(B189="","",ROW()-1)</f>
        <v/>
      </c>
      <c r="B189" s="31" t="n"/>
      <c r="C189" s="14" t="n"/>
      <c r="D189" s="14" t="n"/>
      <c r="E189" s="14" t="n"/>
      <c r="F189" s="14" t="n"/>
      <c r="G189" s="14" t="n"/>
      <c r="H189" s="14" t="n"/>
      <c r="I189" s="14" t="n"/>
      <c r="J189" s="15" t="n"/>
      <c r="K189" s="14" t="n"/>
      <c r="L189" s="11">
        <f>IF(K189="","",IF(K189="Nuovo",1,IF(K189="Tentativo contatto",1,IF(K189="Contattato",2,IF(K189="Qualificato",4,IF(K189="Visita fissata",5,IF(K189="Visita effettuata",6,IF(K189="Trattativa",7,IF(K189="Offerta",8,IF(K189="Prenotazione",9,IF(K189="Venduto",10,""))))))))))))</f>
        <v/>
      </c>
      <c r="M189" s="16" t="n"/>
      <c r="N189" s="11">
        <f>IF(L189&gt;=4,1,0)</f>
        <v/>
      </c>
      <c r="O189" s="11">
        <f>IF(L189&gt;=6,1,0)</f>
        <v/>
      </c>
      <c r="P189" s="11">
        <f>IF(L189&gt;=7,1,0)</f>
        <v/>
      </c>
      <c r="Q189" s="11">
        <f>IF(L189&gt;=8,1,0)</f>
        <v/>
      </c>
      <c r="R189" s="11">
        <f>IF(L189&gt;=9,1,0)</f>
        <v/>
      </c>
      <c r="S189" s="11">
        <f>IF(OR(L189=10,M189="Vinta"),1,0)</f>
        <v/>
      </c>
      <c r="T189" s="11">
        <f>IF(M189="Persa",1,0)</f>
        <v/>
      </c>
      <c r="U189" s="31" t="n"/>
      <c r="V189" s="14" t="n"/>
      <c r="W189" s="31" t="n"/>
      <c r="X189" s="14" t="n"/>
      <c r="Y189" s="15" t="n"/>
      <c r="Z189" s="15" t="n"/>
      <c r="AA189" s="15" t="n"/>
      <c r="AB189" s="31" t="n"/>
      <c r="AC189" s="7">
        <f>IF(B189="","",IF(AB189="",TODAY()-B189,AB189-B189))</f>
        <v/>
      </c>
      <c r="AD189" s="14" t="n"/>
      <c r="AE189" s="14" t="n"/>
      <c r="AF189" s="14" t="n"/>
      <c r="AG189" s="37">
        <f>IF(B189="","",MAX(B189,IF(U189="",0,U189),IF(W189="",0,W189),IF(AB189="",0,AB189),IF(AN189="",0,AN189)))</f>
        <v/>
      </c>
      <c r="AH189" s="11">
        <f>IF(AG189="","",TODAY()-AG189)</f>
        <v/>
      </c>
      <c r="AI189" s="82">
        <f>IF(B189="","",MIN(100,IF(J189&gt;=300000,20,IF(J189&gt;=200000,10,5))+IF(OR(C189="Referral",C189="Passaparola"),20,IF(OR(C189="Sito web",C189="LinkedIn",C189="Email marketing"),15,10))+IF(L189&gt;=8,25,IF(L189&gt;=6,18,IF(L189&gt;=4,12,5)))+IF(AND(V189&lt;&gt;"",V189&lt;&gt;"Non risponde",V189&lt;&gt;"Non interessato"),10,0)+IF(X189="Eseguita",10,0)+IF(Z189&gt;0,15,0)))</f>
        <v/>
      </c>
      <c r="AJ189" s="82">
        <f>IF(AI189="","",IF(AI189&gt;=80,"Hot",IF(AI189&gt;=60,"Alta",IF(AI189&gt;=40,"Media","Bassa"))))</f>
        <v/>
      </c>
      <c r="AK189" s="11">
        <f>IF(B189="","",IF(U189="",TODAY()-B189,U189-B189))</f>
        <v/>
      </c>
      <c r="AL189" s="82">
        <f>IF(B189="","",IF(M189="Vinta","Chiusa - vinta",IF(M189="Persa","Chiusa - persa",IF(AND(U189="",TODAY()-B189&gt;1),"Contattare subito",IF(AND(M189="In corso",AH189&gt;7),"Lead in stallo",IF(AND(AN189&lt;&gt;"",AN189&lt;TODAY(),M189="In corso"),"Follow-up scaduto",IF(AND(K189="Offerta",Y189="",W189&lt;&gt;"",TODAY()-W189&gt;3),"Verificare offerta","OK"))))))</f>
        <v/>
      </c>
      <c r="AM189" s="38" t="n"/>
      <c r="AN189" s="39" t="n"/>
      <c r="AO189" s="11">
        <f>IF(AND(AN189&lt;&gt;"",AN189&lt;TODAY(),M189="In corso"),1,0)</f>
        <v/>
      </c>
      <c r="AP189" s="83">
        <f>IF(B189="","",IF(OR(M189="Vinta",M189="Persa"),0,IF(AL189="Contattare subito",50,0)+IF(AL189="Follow-up scaduto",40,0)+IF(AL189="Lead in stallo",35,0)+IF(AJ189="Hot",30,IF(AJ189="Alta",20,IF(AJ189="Media",10,0)))+IF(AO189=1,10,0)+L189/10+ROW()/100000))</f>
        <v/>
      </c>
    </row>
    <row r="190">
      <c r="A190" s="7">
        <f>IF(B190="","",ROW()-1)</f>
        <v/>
      </c>
      <c r="B190" s="31" t="n"/>
      <c r="C190" s="14" t="n"/>
      <c r="D190" s="14" t="n"/>
      <c r="E190" s="14" t="n"/>
      <c r="F190" s="14" t="n"/>
      <c r="G190" s="14" t="n"/>
      <c r="H190" s="14" t="n"/>
      <c r="I190" s="14" t="n"/>
      <c r="J190" s="15" t="n"/>
      <c r="K190" s="14" t="n"/>
      <c r="L190" s="11">
        <f>IF(K190="","",IF(K190="Nuovo",1,IF(K190="Tentativo contatto",1,IF(K190="Contattato",2,IF(K190="Qualificato",4,IF(K190="Visita fissata",5,IF(K190="Visita effettuata",6,IF(K190="Trattativa",7,IF(K190="Offerta",8,IF(K190="Prenotazione",9,IF(K190="Venduto",10,""))))))))))))</f>
        <v/>
      </c>
      <c r="M190" s="16" t="n"/>
      <c r="N190" s="11">
        <f>IF(L190&gt;=4,1,0)</f>
        <v/>
      </c>
      <c r="O190" s="11">
        <f>IF(L190&gt;=6,1,0)</f>
        <v/>
      </c>
      <c r="P190" s="11">
        <f>IF(L190&gt;=7,1,0)</f>
        <v/>
      </c>
      <c r="Q190" s="11">
        <f>IF(L190&gt;=8,1,0)</f>
        <v/>
      </c>
      <c r="R190" s="11">
        <f>IF(L190&gt;=9,1,0)</f>
        <v/>
      </c>
      <c r="S190" s="11">
        <f>IF(OR(L190=10,M190="Vinta"),1,0)</f>
        <v/>
      </c>
      <c r="T190" s="11">
        <f>IF(M190="Persa",1,0)</f>
        <v/>
      </c>
      <c r="U190" s="31" t="n"/>
      <c r="V190" s="14" t="n"/>
      <c r="W190" s="31" t="n"/>
      <c r="X190" s="14" t="n"/>
      <c r="Y190" s="15" t="n"/>
      <c r="Z190" s="15" t="n"/>
      <c r="AA190" s="15" t="n"/>
      <c r="AB190" s="31" t="n"/>
      <c r="AC190" s="7">
        <f>IF(B190="","",IF(AB190="",TODAY()-B190,AB190-B190))</f>
        <v/>
      </c>
      <c r="AD190" s="14" t="n"/>
      <c r="AE190" s="14" t="n"/>
      <c r="AF190" s="14" t="n"/>
      <c r="AG190" s="37">
        <f>IF(B190="","",MAX(B190,IF(U190="",0,U190),IF(W190="",0,W190),IF(AB190="",0,AB190),IF(AN190="",0,AN190)))</f>
        <v/>
      </c>
      <c r="AH190" s="11">
        <f>IF(AG190="","",TODAY()-AG190)</f>
        <v/>
      </c>
      <c r="AI190" s="80">
        <f>IF(B190="","",MIN(100,IF(J190&gt;=300000,20,IF(J190&gt;=200000,10,5))+IF(OR(C190="Referral",C190="Passaparola"),20,IF(OR(C190="Sito web",C190="LinkedIn",C190="Email marketing"),15,10))+IF(L190&gt;=8,25,IF(L190&gt;=6,18,IF(L190&gt;=4,12,5)))+IF(AND(V190&lt;&gt;"",V190&lt;&gt;"Non risponde",V190&lt;&gt;"Non interessato"),10,0)+IF(X190="Eseguita",10,0)+IF(Z190&gt;0,15,0)))</f>
        <v/>
      </c>
      <c r="AJ190" s="80">
        <f>IF(AI190="","",IF(AI190&gt;=80,"Hot",IF(AI190&gt;=60,"Alta",IF(AI190&gt;=40,"Media","Bassa"))))</f>
        <v/>
      </c>
      <c r="AK190" s="11">
        <f>IF(B190="","",IF(U190="",TODAY()-B190,U190-B190))</f>
        <v/>
      </c>
      <c r="AL190" s="80">
        <f>IF(B190="","",IF(M190="Vinta","Chiusa - vinta",IF(M190="Persa","Chiusa - persa",IF(AND(U190="",TODAY()-B190&gt;1),"Contattare subito",IF(AND(M190="In corso",AH190&gt;7),"Lead in stallo",IF(AND(AN190&lt;&gt;"",AN190&lt;TODAY(),M190="In corso"),"Follow-up scaduto",IF(AND(K190="Offerta",Y190="",W190&lt;&gt;"",TODAY()-W190&gt;3),"Verificare offerta","OK"))))))</f>
        <v/>
      </c>
      <c r="AM190" s="38" t="n"/>
      <c r="AN190" s="39" t="n"/>
      <c r="AO190" s="11">
        <f>IF(AND(AN190&lt;&gt;"",AN190&lt;TODAY(),M190="In corso"),1,0)</f>
        <v/>
      </c>
      <c r="AP190" s="81">
        <f>IF(B190="","",IF(OR(M190="Vinta",M190="Persa"),0,IF(AL190="Contattare subito",50,0)+IF(AL190="Follow-up scaduto",40,0)+IF(AL190="Lead in stallo",35,0)+IF(AJ190="Hot",30,IF(AJ190="Alta",20,IF(AJ190="Media",10,0)))+IF(AO190=1,10,0)+L190/10+ROW()/100000))</f>
        <v/>
      </c>
    </row>
    <row r="191">
      <c r="A191" s="7">
        <f>IF(B191="","",ROW()-1)</f>
        <v/>
      </c>
      <c r="B191" s="31" t="n"/>
      <c r="C191" s="14" t="n"/>
      <c r="D191" s="14" t="n"/>
      <c r="E191" s="14" t="n"/>
      <c r="F191" s="14" t="n"/>
      <c r="G191" s="14" t="n"/>
      <c r="H191" s="14" t="n"/>
      <c r="I191" s="14" t="n"/>
      <c r="J191" s="15" t="n"/>
      <c r="K191" s="14" t="n"/>
      <c r="L191" s="11">
        <f>IF(K191="","",IF(K191="Nuovo",1,IF(K191="Tentativo contatto",1,IF(K191="Contattato",2,IF(K191="Qualificato",4,IF(K191="Visita fissata",5,IF(K191="Visita effettuata",6,IF(K191="Trattativa",7,IF(K191="Offerta",8,IF(K191="Prenotazione",9,IF(K191="Venduto",10,""))))))))))))</f>
        <v/>
      </c>
      <c r="M191" s="16" t="n"/>
      <c r="N191" s="11">
        <f>IF(L191&gt;=4,1,0)</f>
        <v/>
      </c>
      <c r="O191" s="11">
        <f>IF(L191&gt;=6,1,0)</f>
        <v/>
      </c>
      <c r="P191" s="11">
        <f>IF(L191&gt;=7,1,0)</f>
        <v/>
      </c>
      <c r="Q191" s="11">
        <f>IF(L191&gt;=8,1,0)</f>
        <v/>
      </c>
      <c r="R191" s="11">
        <f>IF(L191&gt;=9,1,0)</f>
        <v/>
      </c>
      <c r="S191" s="11">
        <f>IF(OR(L191=10,M191="Vinta"),1,0)</f>
        <v/>
      </c>
      <c r="T191" s="11">
        <f>IF(M191="Persa",1,0)</f>
        <v/>
      </c>
      <c r="U191" s="31" t="n"/>
      <c r="V191" s="14" t="n"/>
      <c r="W191" s="31" t="n"/>
      <c r="X191" s="14" t="n"/>
      <c r="Y191" s="15" t="n"/>
      <c r="Z191" s="15" t="n"/>
      <c r="AA191" s="15" t="n"/>
      <c r="AB191" s="31" t="n"/>
      <c r="AC191" s="7">
        <f>IF(B191="","",IF(AB191="",TODAY()-B191,AB191-B191))</f>
        <v/>
      </c>
      <c r="AD191" s="14" t="n"/>
      <c r="AE191" s="14" t="n"/>
      <c r="AF191" s="14" t="n"/>
      <c r="AG191" s="37">
        <f>IF(B191="","",MAX(B191,IF(U191="",0,U191),IF(W191="",0,W191),IF(AB191="",0,AB191),IF(AN191="",0,AN191)))</f>
        <v/>
      </c>
      <c r="AH191" s="11">
        <f>IF(AG191="","",TODAY()-AG191)</f>
        <v/>
      </c>
      <c r="AI191" s="82">
        <f>IF(B191="","",MIN(100,IF(J191&gt;=300000,20,IF(J191&gt;=200000,10,5))+IF(OR(C191="Referral",C191="Passaparola"),20,IF(OR(C191="Sito web",C191="LinkedIn",C191="Email marketing"),15,10))+IF(L191&gt;=8,25,IF(L191&gt;=6,18,IF(L191&gt;=4,12,5)))+IF(AND(V191&lt;&gt;"",V191&lt;&gt;"Non risponde",V191&lt;&gt;"Non interessato"),10,0)+IF(X191="Eseguita",10,0)+IF(Z191&gt;0,15,0)))</f>
        <v/>
      </c>
      <c r="AJ191" s="82">
        <f>IF(AI191="","",IF(AI191&gt;=80,"Hot",IF(AI191&gt;=60,"Alta",IF(AI191&gt;=40,"Media","Bassa"))))</f>
        <v/>
      </c>
      <c r="AK191" s="11">
        <f>IF(B191="","",IF(U191="",TODAY()-B191,U191-B191))</f>
        <v/>
      </c>
      <c r="AL191" s="82">
        <f>IF(B191="","",IF(M191="Vinta","Chiusa - vinta",IF(M191="Persa","Chiusa - persa",IF(AND(U191="",TODAY()-B191&gt;1),"Contattare subito",IF(AND(M191="In corso",AH191&gt;7),"Lead in stallo",IF(AND(AN191&lt;&gt;"",AN191&lt;TODAY(),M191="In corso"),"Follow-up scaduto",IF(AND(K191="Offerta",Y191="",W191&lt;&gt;"",TODAY()-W191&gt;3),"Verificare offerta","OK"))))))</f>
        <v/>
      </c>
      <c r="AM191" s="38" t="n"/>
      <c r="AN191" s="39" t="n"/>
      <c r="AO191" s="11">
        <f>IF(AND(AN191&lt;&gt;"",AN191&lt;TODAY(),M191="In corso"),1,0)</f>
        <v/>
      </c>
      <c r="AP191" s="83">
        <f>IF(B191="","",IF(OR(M191="Vinta",M191="Persa"),0,IF(AL191="Contattare subito",50,0)+IF(AL191="Follow-up scaduto",40,0)+IF(AL191="Lead in stallo",35,0)+IF(AJ191="Hot",30,IF(AJ191="Alta",20,IF(AJ191="Media",10,0)))+IF(AO191=1,10,0)+L191/10+ROW()/100000))</f>
        <v/>
      </c>
    </row>
    <row r="192">
      <c r="A192" s="7">
        <f>IF(B192="","",ROW()-1)</f>
        <v/>
      </c>
      <c r="B192" s="31" t="n"/>
      <c r="C192" s="14" t="n"/>
      <c r="D192" s="14" t="n"/>
      <c r="E192" s="14" t="n"/>
      <c r="F192" s="14" t="n"/>
      <c r="G192" s="14" t="n"/>
      <c r="H192" s="14" t="n"/>
      <c r="I192" s="14" t="n"/>
      <c r="J192" s="15" t="n"/>
      <c r="K192" s="14" t="n"/>
      <c r="L192" s="11">
        <f>IF(K192="","",IF(K192="Nuovo",1,IF(K192="Tentativo contatto",1,IF(K192="Contattato",2,IF(K192="Qualificato",4,IF(K192="Visita fissata",5,IF(K192="Visita effettuata",6,IF(K192="Trattativa",7,IF(K192="Offerta",8,IF(K192="Prenotazione",9,IF(K192="Venduto",10,""))))))))))))</f>
        <v/>
      </c>
      <c r="M192" s="16" t="n"/>
      <c r="N192" s="11">
        <f>IF(L192&gt;=4,1,0)</f>
        <v/>
      </c>
      <c r="O192" s="11">
        <f>IF(L192&gt;=6,1,0)</f>
        <v/>
      </c>
      <c r="P192" s="11">
        <f>IF(L192&gt;=7,1,0)</f>
        <v/>
      </c>
      <c r="Q192" s="11">
        <f>IF(L192&gt;=8,1,0)</f>
        <v/>
      </c>
      <c r="R192" s="11">
        <f>IF(L192&gt;=9,1,0)</f>
        <v/>
      </c>
      <c r="S192" s="11">
        <f>IF(OR(L192=10,M192="Vinta"),1,0)</f>
        <v/>
      </c>
      <c r="T192" s="11">
        <f>IF(M192="Persa",1,0)</f>
        <v/>
      </c>
      <c r="U192" s="31" t="n"/>
      <c r="V192" s="14" t="n"/>
      <c r="W192" s="31" t="n"/>
      <c r="X192" s="14" t="n"/>
      <c r="Y192" s="15" t="n"/>
      <c r="Z192" s="15" t="n"/>
      <c r="AA192" s="15" t="n"/>
      <c r="AB192" s="31" t="n"/>
      <c r="AC192" s="7">
        <f>IF(B192="","",IF(AB192="",TODAY()-B192,AB192-B192))</f>
        <v/>
      </c>
      <c r="AD192" s="14" t="n"/>
      <c r="AE192" s="14" t="n"/>
      <c r="AF192" s="14" t="n"/>
      <c r="AG192" s="37">
        <f>IF(B192="","",MAX(B192,IF(U192="",0,U192),IF(W192="",0,W192),IF(AB192="",0,AB192),IF(AN192="",0,AN192)))</f>
        <v/>
      </c>
      <c r="AH192" s="11">
        <f>IF(AG192="","",TODAY()-AG192)</f>
        <v/>
      </c>
      <c r="AI192" s="80">
        <f>IF(B192="","",MIN(100,IF(J192&gt;=300000,20,IF(J192&gt;=200000,10,5))+IF(OR(C192="Referral",C192="Passaparola"),20,IF(OR(C192="Sito web",C192="LinkedIn",C192="Email marketing"),15,10))+IF(L192&gt;=8,25,IF(L192&gt;=6,18,IF(L192&gt;=4,12,5)))+IF(AND(V192&lt;&gt;"",V192&lt;&gt;"Non risponde",V192&lt;&gt;"Non interessato"),10,0)+IF(X192="Eseguita",10,0)+IF(Z192&gt;0,15,0)))</f>
        <v/>
      </c>
      <c r="AJ192" s="80">
        <f>IF(AI192="","",IF(AI192&gt;=80,"Hot",IF(AI192&gt;=60,"Alta",IF(AI192&gt;=40,"Media","Bassa"))))</f>
        <v/>
      </c>
      <c r="AK192" s="11">
        <f>IF(B192="","",IF(U192="",TODAY()-B192,U192-B192))</f>
        <v/>
      </c>
      <c r="AL192" s="80">
        <f>IF(B192="","",IF(M192="Vinta","Chiusa - vinta",IF(M192="Persa","Chiusa - persa",IF(AND(U192="",TODAY()-B192&gt;1),"Contattare subito",IF(AND(M192="In corso",AH192&gt;7),"Lead in stallo",IF(AND(AN192&lt;&gt;"",AN192&lt;TODAY(),M192="In corso"),"Follow-up scaduto",IF(AND(K192="Offerta",Y192="",W192&lt;&gt;"",TODAY()-W192&gt;3),"Verificare offerta","OK"))))))</f>
        <v/>
      </c>
      <c r="AM192" s="38" t="n"/>
      <c r="AN192" s="39" t="n"/>
      <c r="AO192" s="11">
        <f>IF(AND(AN192&lt;&gt;"",AN192&lt;TODAY(),M192="In corso"),1,0)</f>
        <v/>
      </c>
      <c r="AP192" s="81">
        <f>IF(B192="","",IF(OR(M192="Vinta",M192="Persa"),0,IF(AL192="Contattare subito",50,0)+IF(AL192="Follow-up scaduto",40,0)+IF(AL192="Lead in stallo",35,0)+IF(AJ192="Hot",30,IF(AJ192="Alta",20,IF(AJ192="Media",10,0)))+IF(AO192=1,10,0)+L192/10+ROW()/100000))</f>
        <v/>
      </c>
    </row>
    <row r="193">
      <c r="A193" s="7">
        <f>IF(B193="","",ROW()-1)</f>
        <v/>
      </c>
      <c r="B193" s="31" t="n"/>
      <c r="C193" s="14" t="n"/>
      <c r="D193" s="14" t="n"/>
      <c r="E193" s="14" t="n"/>
      <c r="F193" s="14" t="n"/>
      <c r="G193" s="14" t="n"/>
      <c r="H193" s="14" t="n"/>
      <c r="I193" s="14" t="n"/>
      <c r="J193" s="15" t="n"/>
      <c r="K193" s="14" t="n"/>
      <c r="L193" s="11">
        <f>IF(K193="","",IF(K193="Nuovo",1,IF(K193="Tentativo contatto",1,IF(K193="Contattato",2,IF(K193="Qualificato",4,IF(K193="Visita fissata",5,IF(K193="Visita effettuata",6,IF(K193="Trattativa",7,IF(K193="Offerta",8,IF(K193="Prenotazione",9,IF(K193="Venduto",10,""))))))))))))</f>
        <v/>
      </c>
      <c r="M193" s="16" t="n"/>
      <c r="N193" s="11">
        <f>IF(L193&gt;=4,1,0)</f>
        <v/>
      </c>
      <c r="O193" s="11">
        <f>IF(L193&gt;=6,1,0)</f>
        <v/>
      </c>
      <c r="P193" s="11">
        <f>IF(L193&gt;=7,1,0)</f>
        <v/>
      </c>
      <c r="Q193" s="11">
        <f>IF(L193&gt;=8,1,0)</f>
        <v/>
      </c>
      <c r="R193" s="11">
        <f>IF(L193&gt;=9,1,0)</f>
        <v/>
      </c>
      <c r="S193" s="11">
        <f>IF(OR(L193=10,M193="Vinta"),1,0)</f>
        <v/>
      </c>
      <c r="T193" s="11">
        <f>IF(M193="Persa",1,0)</f>
        <v/>
      </c>
      <c r="U193" s="31" t="n"/>
      <c r="V193" s="14" t="n"/>
      <c r="W193" s="31" t="n"/>
      <c r="X193" s="14" t="n"/>
      <c r="Y193" s="15" t="n"/>
      <c r="Z193" s="15" t="n"/>
      <c r="AA193" s="15" t="n"/>
      <c r="AB193" s="31" t="n"/>
      <c r="AC193" s="7">
        <f>IF(B193="","",IF(AB193="",TODAY()-B193,AB193-B193))</f>
        <v/>
      </c>
      <c r="AD193" s="14" t="n"/>
      <c r="AE193" s="14" t="n"/>
      <c r="AF193" s="14" t="n"/>
      <c r="AG193" s="37">
        <f>IF(B193="","",MAX(B193,IF(U193="",0,U193),IF(W193="",0,W193),IF(AB193="",0,AB193),IF(AN193="",0,AN193)))</f>
        <v/>
      </c>
      <c r="AH193" s="11">
        <f>IF(AG193="","",TODAY()-AG193)</f>
        <v/>
      </c>
      <c r="AI193" s="82">
        <f>IF(B193="","",MIN(100,IF(J193&gt;=300000,20,IF(J193&gt;=200000,10,5))+IF(OR(C193="Referral",C193="Passaparola"),20,IF(OR(C193="Sito web",C193="LinkedIn",C193="Email marketing"),15,10))+IF(L193&gt;=8,25,IF(L193&gt;=6,18,IF(L193&gt;=4,12,5)))+IF(AND(V193&lt;&gt;"",V193&lt;&gt;"Non risponde",V193&lt;&gt;"Non interessato"),10,0)+IF(X193="Eseguita",10,0)+IF(Z193&gt;0,15,0)))</f>
        <v/>
      </c>
      <c r="AJ193" s="82">
        <f>IF(AI193="","",IF(AI193&gt;=80,"Hot",IF(AI193&gt;=60,"Alta",IF(AI193&gt;=40,"Media","Bassa"))))</f>
        <v/>
      </c>
      <c r="AK193" s="11">
        <f>IF(B193="","",IF(U193="",TODAY()-B193,U193-B193))</f>
        <v/>
      </c>
      <c r="AL193" s="82">
        <f>IF(B193="","",IF(M193="Vinta","Chiusa - vinta",IF(M193="Persa","Chiusa - persa",IF(AND(U193="",TODAY()-B193&gt;1),"Contattare subito",IF(AND(M193="In corso",AH193&gt;7),"Lead in stallo",IF(AND(AN193&lt;&gt;"",AN193&lt;TODAY(),M193="In corso"),"Follow-up scaduto",IF(AND(K193="Offerta",Y193="",W193&lt;&gt;"",TODAY()-W193&gt;3),"Verificare offerta","OK"))))))</f>
        <v/>
      </c>
      <c r="AM193" s="38" t="n"/>
      <c r="AN193" s="39" t="n"/>
      <c r="AO193" s="11">
        <f>IF(AND(AN193&lt;&gt;"",AN193&lt;TODAY(),M193="In corso"),1,0)</f>
        <v/>
      </c>
      <c r="AP193" s="83">
        <f>IF(B193="","",IF(OR(M193="Vinta",M193="Persa"),0,IF(AL193="Contattare subito",50,0)+IF(AL193="Follow-up scaduto",40,0)+IF(AL193="Lead in stallo",35,0)+IF(AJ193="Hot",30,IF(AJ193="Alta",20,IF(AJ193="Media",10,0)))+IF(AO193=1,10,0)+L193/10+ROW()/100000))</f>
        <v/>
      </c>
    </row>
    <row r="194">
      <c r="A194" s="7">
        <f>IF(B194="","",ROW()-1)</f>
        <v/>
      </c>
      <c r="B194" s="31" t="n"/>
      <c r="C194" s="14" t="n"/>
      <c r="D194" s="14" t="n"/>
      <c r="E194" s="14" t="n"/>
      <c r="F194" s="14" t="n"/>
      <c r="G194" s="14" t="n"/>
      <c r="H194" s="14" t="n"/>
      <c r="I194" s="14" t="n"/>
      <c r="J194" s="15" t="n"/>
      <c r="K194" s="14" t="n"/>
      <c r="L194" s="11">
        <f>IF(K194="","",IF(K194="Nuovo",1,IF(K194="Tentativo contatto",1,IF(K194="Contattato",2,IF(K194="Qualificato",4,IF(K194="Visita fissata",5,IF(K194="Visita effettuata",6,IF(K194="Trattativa",7,IF(K194="Offerta",8,IF(K194="Prenotazione",9,IF(K194="Venduto",10,""))))))))))))</f>
        <v/>
      </c>
      <c r="M194" s="16" t="n"/>
      <c r="N194" s="11">
        <f>IF(L194&gt;=4,1,0)</f>
        <v/>
      </c>
      <c r="O194" s="11">
        <f>IF(L194&gt;=6,1,0)</f>
        <v/>
      </c>
      <c r="P194" s="11">
        <f>IF(L194&gt;=7,1,0)</f>
        <v/>
      </c>
      <c r="Q194" s="11">
        <f>IF(L194&gt;=8,1,0)</f>
        <v/>
      </c>
      <c r="R194" s="11">
        <f>IF(L194&gt;=9,1,0)</f>
        <v/>
      </c>
      <c r="S194" s="11">
        <f>IF(OR(L194=10,M194="Vinta"),1,0)</f>
        <v/>
      </c>
      <c r="T194" s="11">
        <f>IF(M194="Persa",1,0)</f>
        <v/>
      </c>
      <c r="U194" s="31" t="n"/>
      <c r="V194" s="14" t="n"/>
      <c r="W194" s="31" t="n"/>
      <c r="X194" s="14" t="n"/>
      <c r="Y194" s="15" t="n"/>
      <c r="Z194" s="15" t="n"/>
      <c r="AA194" s="15" t="n"/>
      <c r="AB194" s="31" t="n"/>
      <c r="AC194" s="7">
        <f>IF(B194="","",IF(AB194="",TODAY()-B194,AB194-B194))</f>
        <v/>
      </c>
      <c r="AD194" s="14" t="n"/>
      <c r="AE194" s="14" t="n"/>
      <c r="AF194" s="14" t="n"/>
      <c r="AG194" s="37">
        <f>IF(B194="","",MAX(B194,IF(U194="",0,U194),IF(W194="",0,W194),IF(AB194="",0,AB194),IF(AN194="",0,AN194)))</f>
        <v/>
      </c>
      <c r="AH194" s="11">
        <f>IF(AG194="","",TODAY()-AG194)</f>
        <v/>
      </c>
      <c r="AI194" s="80">
        <f>IF(B194="","",MIN(100,IF(J194&gt;=300000,20,IF(J194&gt;=200000,10,5))+IF(OR(C194="Referral",C194="Passaparola"),20,IF(OR(C194="Sito web",C194="LinkedIn",C194="Email marketing"),15,10))+IF(L194&gt;=8,25,IF(L194&gt;=6,18,IF(L194&gt;=4,12,5)))+IF(AND(V194&lt;&gt;"",V194&lt;&gt;"Non risponde",V194&lt;&gt;"Non interessato"),10,0)+IF(X194="Eseguita",10,0)+IF(Z194&gt;0,15,0)))</f>
        <v/>
      </c>
      <c r="AJ194" s="80">
        <f>IF(AI194="","",IF(AI194&gt;=80,"Hot",IF(AI194&gt;=60,"Alta",IF(AI194&gt;=40,"Media","Bassa"))))</f>
        <v/>
      </c>
      <c r="AK194" s="11">
        <f>IF(B194="","",IF(U194="",TODAY()-B194,U194-B194))</f>
        <v/>
      </c>
      <c r="AL194" s="80">
        <f>IF(B194="","",IF(M194="Vinta","Chiusa - vinta",IF(M194="Persa","Chiusa - persa",IF(AND(U194="",TODAY()-B194&gt;1),"Contattare subito",IF(AND(M194="In corso",AH194&gt;7),"Lead in stallo",IF(AND(AN194&lt;&gt;"",AN194&lt;TODAY(),M194="In corso"),"Follow-up scaduto",IF(AND(K194="Offerta",Y194="",W194&lt;&gt;"",TODAY()-W194&gt;3),"Verificare offerta","OK"))))))</f>
        <v/>
      </c>
      <c r="AM194" s="38" t="n"/>
      <c r="AN194" s="39" t="n"/>
      <c r="AO194" s="11">
        <f>IF(AND(AN194&lt;&gt;"",AN194&lt;TODAY(),M194="In corso"),1,0)</f>
        <v/>
      </c>
      <c r="AP194" s="81">
        <f>IF(B194="","",IF(OR(M194="Vinta",M194="Persa"),0,IF(AL194="Contattare subito",50,0)+IF(AL194="Follow-up scaduto",40,0)+IF(AL194="Lead in stallo",35,0)+IF(AJ194="Hot",30,IF(AJ194="Alta",20,IF(AJ194="Media",10,0)))+IF(AO194=1,10,0)+L194/10+ROW()/100000))</f>
        <v/>
      </c>
    </row>
    <row r="195">
      <c r="A195" s="7">
        <f>IF(B195="","",ROW()-1)</f>
        <v/>
      </c>
      <c r="B195" s="31" t="n"/>
      <c r="C195" s="14" t="n"/>
      <c r="D195" s="14" t="n"/>
      <c r="E195" s="14" t="n"/>
      <c r="F195" s="14" t="n"/>
      <c r="G195" s="14" t="n"/>
      <c r="H195" s="14" t="n"/>
      <c r="I195" s="14" t="n"/>
      <c r="J195" s="15" t="n"/>
      <c r="K195" s="14" t="n"/>
      <c r="L195" s="11">
        <f>IF(K195="","",IF(K195="Nuovo",1,IF(K195="Tentativo contatto",1,IF(K195="Contattato",2,IF(K195="Qualificato",4,IF(K195="Visita fissata",5,IF(K195="Visita effettuata",6,IF(K195="Trattativa",7,IF(K195="Offerta",8,IF(K195="Prenotazione",9,IF(K195="Venduto",10,""))))))))))))</f>
        <v/>
      </c>
      <c r="M195" s="16" t="n"/>
      <c r="N195" s="11">
        <f>IF(L195&gt;=4,1,0)</f>
        <v/>
      </c>
      <c r="O195" s="11">
        <f>IF(L195&gt;=6,1,0)</f>
        <v/>
      </c>
      <c r="P195" s="11">
        <f>IF(L195&gt;=7,1,0)</f>
        <v/>
      </c>
      <c r="Q195" s="11">
        <f>IF(L195&gt;=8,1,0)</f>
        <v/>
      </c>
      <c r="R195" s="11">
        <f>IF(L195&gt;=9,1,0)</f>
        <v/>
      </c>
      <c r="S195" s="11">
        <f>IF(OR(L195=10,M195="Vinta"),1,0)</f>
        <v/>
      </c>
      <c r="T195" s="11">
        <f>IF(M195="Persa",1,0)</f>
        <v/>
      </c>
      <c r="U195" s="31" t="n"/>
      <c r="V195" s="14" t="n"/>
      <c r="W195" s="31" t="n"/>
      <c r="X195" s="14" t="n"/>
      <c r="Y195" s="15" t="n"/>
      <c r="Z195" s="15" t="n"/>
      <c r="AA195" s="15" t="n"/>
      <c r="AB195" s="31" t="n"/>
      <c r="AC195" s="7">
        <f>IF(B195="","",IF(AB195="",TODAY()-B195,AB195-B195))</f>
        <v/>
      </c>
      <c r="AD195" s="14" t="n"/>
      <c r="AE195" s="14" t="n"/>
      <c r="AF195" s="14" t="n"/>
      <c r="AG195" s="37">
        <f>IF(B195="","",MAX(B195,IF(U195="",0,U195),IF(W195="",0,W195),IF(AB195="",0,AB195),IF(AN195="",0,AN195)))</f>
        <v/>
      </c>
      <c r="AH195" s="11">
        <f>IF(AG195="","",TODAY()-AG195)</f>
        <v/>
      </c>
      <c r="AI195" s="82">
        <f>IF(B195="","",MIN(100,IF(J195&gt;=300000,20,IF(J195&gt;=200000,10,5))+IF(OR(C195="Referral",C195="Passaparola"),20,IF(OR(C195="Sito web",C195="LinkedIn",C195="Email marketing"),15,10))+IF(L195&gt;=8,25,IF(L195&gt;=6,18,IF(L195&gt;=4,12,5)))+IF(AND(V195&lt;&gt;"",V195&lt;&gt;"Non risponde",V195&lt;&gt;"Non interessato"),10,0)+IF(X195="Eseguita",10,0)+IF(Z195&gt;0,15,0)))</f>
        <v/>
      </c>
      <c r="AJ195" s="82">
        <f>IF(AI195="","",IF(AI195&gt;=80,"Hot",IF(AI195&gt;=60,"Alta",IF(AI195&gt;=40,"Media","Bassa"))))</f>
        <v/>
      </c>
      <c r="AK195" s="11">
        <f>IF(B195="","",IF(U195="",TODAY()-B195,U195-B195))</f>
        <v/>
      </c>
      <c r="AL195" s="82">
        <f>IF(B195="","",IF(M195="Vinta","Chiusa - vinta",IF(M195="Persa","Chiusa - persa",IF(AND(U195="",TODAY()-B195&gt;1),"Contattare subito",IF(AND(M195="In corso",AH195&gt;7),"Lead in stallo",IF(AND(AN195&lt;&gt;"",AN195&lt;TODAY(),M195="In corso"),"Follow-up scaduto",IF(AND(K195="Offerta",Y195="",W195&lt;&gt;"",TODAY()-W195&gt;3),"Verificare offerta","OK"))))))</f>
        <v/>
      </c>
      <c r="AM195" s="38" t="n"/>
      <c r="AN195" s="39" t="n"/>
      <c r="AO195" s="11">
        <f>IF(AND(AN195&lt;&gt;"",AN195&lt;TODAY(),M195="In corso"),1,0)</f>
        <v/>
      </c>
      <c r="AP195" s="83">
        <f>IF(B195="","",IF(OR(M195="Vinta",M195="Persa"),0,IF(AL195="Contattare subito",50,0)+IF(AL195="Follow-up scaduto",40,0)+IF(AL195="Lead in stallo",35,0)+IF(AJ195="Hot",30,IF(AJ195="Alta",20,IF(AJ195="Media",10,0)))+IF(AO195=1,10,0)+L195/10+ROW()/100000))</f>
        <v/>
      </c>
    </row>
    <row r="196">
      <c r="A196" s="7">
        <f>IF(B196="","",ROW()-1)</f>
        <v/>
      </c>
      <c r="B196" s="31" t="n"/>
      <c r="C196" s="14" t="n"/>
      <c r="D196" s="14" t="n"/>
      <c r="E196" s="14" t="n"/>
      <c r="F196" s="14" t="n"/>
      <c r="G196" s="14" t="n"/>
      <c r="H196" s="14" t="n"/>
      <c r="I196" s="14" t="n"/>
      <c r="J196" s="15" t="n"/>
      <c r="K196" s="14" t="n"/>
      <c r="L196" s="11">
        <f>IF(K196="","",IF(K196="Nuovo",1,IF(K196="Tentativo contatto",1,IF(K196="Contattato",2,IF(K196="Qualificato",4,IF(K196="Visita fissata",5,IF(K196="Visita effettuata",6,IF(K196="Trattativa",7,IF(K196="Offerta",8,IF(K196="Prenotazione",9,IF(K196="Venduto",10,""))))))))))))</f>
        <v/>
      </c>
      <c r="M196" s="16" t="n"/>
      <c r="N196" s="11">
        <f>IF(L196&gt;=4,1,0)</f>
        <v/>
      </c>
      <c r="O196" s="11">
        <f>IF(L196&gt;=6,1,0)</f>
        <v/>
      </c>
      <c r="P196" s="11">
        <f>IF(L196&gt;=7,1,0)</f>
        <v/>
      </c>
      <c r="Q196" s="11">
        <f>IF(L196&gt;=8,1,0)</f>
        <v/>
      </c>
      <c r="R196" s="11">
        <f>IF(L196&gt;=9,1,0)</f>
        <v/>
      </c>
      <c r="S196" s="11">
        <f>IF(OR(L196=10,M196="Vinta"),1,0)</f>
        <v/>
      </c>
      <c r="T196" s="11">
        <f>IF(M196="Persa",1,0)</f>
        <v/>
      </c>
      <c r="U196" s="31" t="n"/>
      <c r="V196" s="14" t="n"/>
      <c r="W196" s="31" t="n"/>
      <c r="X196" s="14" t="n"/>
      <c r="Y196" s="15" t="n"/>
      <c r="Z196" s="15" t="n"/>
      <c r="AA196" s="15" t="n"/>
      <c r="AB196" s="31" t="n"/>
      <c r="AC196" s="7">
        <f>IF(B196="","",IF(AB196="",TODAY()-B196,AB196-B196))</f>
        <v/>
      </c>
      <c r="AD196" s="14" t="n"/>
      <c r="AE196" s="14" t="n"/>
      <c r="AF196" s="14" t="n"/>
      <c r="AG196" s="37">
        <f>IF(B196="","",MAX(B196,IF(U196="",0,U196),IF(W196="",0,W196),IF(AB196="",0,AB196),IF(AN196="",0,AN196)))</f>
        <v/>
      </c>
      <c r="AH196" s="11">
        <f>IF(AG196="","",TODAY()-AG196)</f>
        <v/>
      </c>
      <c r="AI196" s="80">
        <f>IF(B196="","",MIN(100,IF(J196&gt;=300000,20,IF(J196&gt;=200000,10,5))+IF(OR(C196="Referral",C196="Passaparola"),20,IF(OR(C196="Sito web",C196="LinkedIn",C196="Email marketing"),15,10))+IF(L196&gt;=8,25,IF(L196&gt;=6,18,IF(L196&gt;=4,12,5)))+IF(AND(V196&lt;&gt;"",V196&lt;&gt;"Non risponde",V196&lt;&gt;"Non interessato"),10,0)+IF(X196="Eseguita",10,0)+IF(Z196&gt;0,15,0)))</f>
        <v/>
      </c>
      <c r="AJ196" s="80">
        <f>IF(AI196="","",IF(AI196&gt;=80,"Hot",IF(AI196&gt;=60,"Alta",IF(AI196&gt;=40,"Media","Bassa"))))</f>
        <v/>
      </c>
      <c r="AK196" s="11">
        <f>IF(B196="","",IF(U196="",TODAY()-B196,U196-B196))</f>
        <v/>
      </c>
      <c r="AL196" s="80">
        <f>IF(B196="","",IF(M196="Vinta","Chiusa - vinta",IF(M196="Persa","Chiusa - persa",IF(AND(U196="",TODAY()-B196&gt;1),"Contattare subito",IF(AND(M196="In corso",AH196&gt;7),"Lead in stallo",IF(AND(AN196&lt;&gt;"",AN196&lt;TODAY(),M196="In corso"),"Follow-up scaduto",IF(AND(K196="Offerta",Y196="",W196&lt;&gt;"",TODAY()-W196&gt;3),"Verificare offerta","OK"))))))</f>
        <v/>
      </c>
      <c r="AM196" s="38" t="n"/>
      <c r="AN196" s="39" t="n"/>
      <c r="AO196" s="11">
        <f>IF(AND(AN196&lt;&gt;"",AN196&lt;TODAY(),M196="In corso"),1,0)</f>
        <v/>
      </c>
      <c r="AP196" s="81">
        <f>IF(B196="","",IF(OR(M196="Vinta",M196="Persa"),0,IF(AL196="Contattare subito",50,0)+IF(AL196="Follow-up scaduto",40,0)+IF(AL196="Lead in stallo",35,0)+IF(AJ196="Hot",30,IF(AJ196="Alta",20,IF(AJ196="Media",10,0)))+IF(AO196=1,10,0)+L196/10+ROW()/100000))</f>
        <v/>
      </c>
    </row>
    <row r="197">
      <c r="A197" s="7">
        <f>IF(B197="","",ROW()-1)</f>
        <v/>
      </c>
      <c r="B197" s="31" t="n"/>
      <c r="C197" s="14" t="n"/>
      <c r="D197" s="14" t="n"/>
      <c r="E197" s="14" t="n"/>
      <c r="F197" s="14" t="n"/>
      <c r="G197" s="14" t="n"/>
      <c r="H197" s="14" t="n"/>
      <c r="I197" s="14" t="n"/>
      <c r="J197" s="15" t="n"/>
      <c r="K197" s="14" t="n"/>
      <c r="L197" s="11">
        <f>IF(K197="","",IF(K197="Nuovo",1,IF(K197="Tentativo contatto",1,IF(K197="Contattato",2,IF(K197="Qualificato",4,IF(K197="Visita fissata",5,IF(K197="Visita effettuata",6,IF(K197="Trattativa",7,IF(K197="Offerta",8,IF(K197="Prenotazione",9,IF(K197="Venduto",10,""))))))))))))</f>
        <v/>
      </c>
      <c r="M197" s="16" t="n"/>
      <c r="N197" s="11">
        <f>IF(L197&gt;=4,1,0)</f>
        <v/>
      </c>
      <c r="O197" s="11">
        <f>IF(L197&gt;=6,1,0)</f>
        <v/>
      </c>
      <c r="P197" s="11">
        <f>IF(L197&gt;=7,1,0)</f>
        <v/>
      </c>
      <c r="Q197" s="11">
        <f>IF(L197&gt;=8,1,0)</f>
        <v/>
      </c>
      <c r="R197" s="11">
        <f>IF(L197&gt;=9,1,0)</f>
        <v/>
      </c>
      <c r="S197" s="11">
        <f>IF(OR(L197=10,M197="Vinta"),1,0)</f>
        <v/>
      </c>
      <c r="T197" s="11">
        <f>IF(M197="Persa",1,0)</f>
        <v/>
      </c>
      <c r="U197" s="31" t="n"/>
      <c r="V197" s="14" t="n"/>
      <c r="W197" s="31" t="n"/>
      <c r="X197" s="14" t="n"/>
      <c r="Y197" s="15" t="n"/>
      <c r="Z197" s="15" t="n"/>
      <c r="AA197" s="15" t="n"/>
      <c r="AB197" s="31" t="n"/>
      <c r="AC197" s="7">
        <f>IF(B197="","",IF(AB197="",TODAY()-B197,AB197-B197))</f>
        <v/>
      </c>
      <c r="AD197" s="14" t="n"/>
      <c r="AE197" s="14" t="n"/>
      <c r="AF197" s="14" t="n"/>
      <c r="AG197" s="37">
        <f>IF(B197="","",MAX(B197,IF(U197="",0,U197),IF(W197="",0,W197),IF(AB197="",0,AB197),IF(AN197="",0,AN197)))</f>
        <v/>
      </c>
      <c r="AH197" s="11">
        <f>IF(AG197="","",TODAY()-AG197)</f>
        <v/>
      </c>
      <c r="AI197" s="82">
        <f>IF(B197="","",MIN(100,IF(J197&gt;=300000,20,IF(J197&gt;=200000,10,5))+IF(OR(C197="Referral",C197="Passaparola"),20,IF(OR(C197="Sito web",C197="LinkedIn",C197="Email marketing"),15,10))+IF(L197&gt;=8,25,IF(L197&gt;=6,18,IF(L197&gt;=4,12,5)))+IF(AND(V197&lt;&gt;"",V197&lt;&gt;"Non risponde",V197&lt;&gt;"Non interessato"),10,0)+IF(X197="Eseguita",10,0)+IF(Z197&gt;0,15,0)))</f>
        <v/>
      </c>
      <c r="AJ197" s="82">
        <f>IF(AI197="","",IF(AI197&gt;=80,"Hot",IF(AI197&gt;=60,"Alta",IF(AI197&gt;=40,"Media","Bassa"))))</f>
        <v/>
      </c>
      <c r="AK197" s="11">
        <f>IF(B197="","",IF(U197="",TODAY()-B197,U197-B197))</f>
        <v/>
      </c>
      <c r="AL197" s="82">
        <f>IF(B197="","",IF(M197="Vinta","Chiusa - vinta",IF(M197="Persa","Chiusa - persa",IF(AND(U197="",TODAY()-B197&gt;1),"Contattare subito",IF(AND(M197="In corso",AH197&gt;7),"Lead in stallo",IF(AND(AN197&lt;&gt;"",AN197&lt;TODAY(),M197="In corso"),"Follow-up scaduto",IF(AND(K197="Offerta",Y197="",W197&lt;&gt;"",TODAY()-W197&gt;3),"Verificare offerta","OK"))))))</f>
        <v/>
      </c>
      <c r="AM197" s="38" t="n"/>
      <c r="AN197" s="39" t="n"/>
      <c r="AO197" s="11">
        <f>IF(AND(AN197&lt;&gt;"",AN197&lt;TODAY(),M197="In corso"),1,0)</f>
        <v/>
      </c>
      <c r="AP197" s="83">
        <f>IF(B197="","",IF(OR(M197="Vinta",M197="Persa"),0,IF(AL197="Contattare subito",50,0)+IF(AL197="Follow-up scaduto",40,0)+IF(AL197="Lead in stallo",35,0)+IF(AJ197="Hot",30,IF(AJ197="Alta",20,IF(AJ197="Media",10,0)))+IF(AO197=1,10,0)+L197/10+ROW()/100000))</f>
        <v/>
      </c>
    </row>
    <row r="198">
      <c r="A198" s="7">
        <f>IF(B198="","",ROW()-1)</f>
        <v/>
      </c>
      <c r="B198" s="31" t="n"/>
      <c r="C198" s="14" t="n"/>
      <c r="D198" s="14" t="n"/>
      <c r="E198" s="14" t="n"/>
      <c r="F198" s="14" t="n"/>
      <c r="G198" s="14" t="n"/>
      <c r="H198" s="14" t="n"/>
      <c r="I198" s="14" t="n"/>
      <c r="J198" s="15" t="n"/>
      <c r="K198" s="14" t="n"/>
      <c r="L198" s="11">
        <f>IF(K198="","",IF(K198="Nuovo",1,IF(K198="Tentativo contatto",1,IF(K198="Contattato",2,IF(K198="Qualificato",4,IF(K198="Visita fissata",5,IF(K198="Visita effettuata",6,IF(K198="Trattativa",7,IF(K198="Offerta",8,IF(K198="Prenotazione",9,IF(K198="Venduto",10,""))))))))))))</f>
        <v/>
      </c>
      <c r="M198" s="16" t="n"/>
      <c r="N198" s="11">
        <f>IF(L198&gt;=4,1,0)</f>
        <v/>
      </c>
      <c r="O198" s="11">
        <f>IF(L198&gt;=6,1,0)</f>
        <v/>
      </c>
      <c r="P198" s="11">
        <f>IF(L198&gt;=7,1,0)</f>
        <v/>
      </c>
      <c r="Q198" s="11">
        <f>IF(L198&gt;=8,1,0)</f>
        <v/>
      </c>
      <c r="R198" s="11">
        <f>IF(L198&gt;=9,1,0)</f>
        <v/>
      </c>
      <c r="S198" s="11">
        <f>IF(OR(L198=10,M198="Vinta"),1,0)</f>
        <v/>
      </c>
      <c r="T198" s="11">
        <f>IF(M198="Persa",1,0)</f>
        <v/>
      </c>
      <c r="U198" s="31" t="n"/>
      <c r="V198" s="14" t="n"/>
      <c r="W198" s="31" t="n"/>
      <c r="X198" s="14" t="n"/>
      <c r="Y198" s="15" t="n"/>
      <c r="Z198" s="15" t="n"/>
      <c r="AA198" s="15" t="n"/>
      <c r="AB198" s="31" t="n"/>
      <c r="AC198" s="7">
        <f>IF(B198="","",IF(AB198="",TODAY()-B198,AB198-B198))</f>
        <v/>
      </c>
      <c r="AD198" s="14" t="n"/>
      <c r="AE198" s="14" t="n"/>
      <c r="AF198" s="14" t="n"/>
      <c r="AG198" s="37">
        <f>IF(B198="","",MAX(B198,IF(U198="",0,U198),IF(W198="",0,W198),IF(AB198="",0,AB198),IF(AN198="",0,AN198)))</f>
        <v/>
      </c>
      <c r="AH198" s="11">
        <f>IF(AG198="","",TODAY()-AG198)</f>
        <v/>
      </c>
      <c r="AI198" s="80">
        <f>IF(B198="","",MIN(100,IF(J198&gt;=300000,20,IF(J198&gt;=200000,10,5))+IF(OR(C198="Referral",C198="Passaparola"),20,IF(OR(C198="Sito web",C198="LinkedIn",C198="Email marketing"),15,10))+IF(L198&gt;=8,25,IF(L198&gt;=6,18,IF(L198&gt;=4,12,5)))+IF(AND(V198&lt;&gt;"",V198&lt;&gt;"Non risponde",V198&lt;&gt;"Non interessato"),10,0)+IF(X198="Eseguita",10,0)+IF(Z198&gt;0,15,0)))</f>
        <v/>
      </c>
      <c r="AJ198" s="80">
        <f>IF(AI198="","",IF(AI198&gt;=80,"Hot",IF(AI198&gt;=60,"Alta",IF(AI198&gt;=40,"Media","Bassa"))))</f>
        <v/>
      </c>
      <c r="AK198" s="11">
        <f>IF(B198="","",IF(U198="",TODAY()-B198,U198-B198))</f>
        <v/>
      </c>
      <c r="AL198" s="80">
        <f>IF(B198="","",IF(M198="Vinta","Chiusa - vinta",IF(M198="Persa","Chiusa - persa",IF(AND(U198="",TODAY()-B198&gt;1),"Contattare subito",IF(AND(M198="In corso",AH198&gt;7),"Lead in stallo",IF(AND(AN198&lt;&gt;"",AN198&lt;TODAY(),M198="In corso"),"Follow-up scaduto",IF(AND(K198="Offerta",Y198="",W198&lt;&gt;"",TODAY()-W198&gt;3),"Verificare offerta","OK"))))))</f>
        <v/>
      </c>
      <c r="AM198" s="38" t="n"/>
      <c r="AN198" s="39" t="n"/>
      <c r="AO198" s="11">
        <f>IF(AND(AN198&lt;&gt;"",AN198&lt;TODAY(),M198="In corso"),1,0)</f>
        <v/>
      </c>
      <c r="AP198" s="81">
        <f>IF(B198="","",IF(OR(M198="Vinta",M198="Persa"),0,IF(AL198="Contattare subito",50,0)+IF(AL198="Follow-up scaduto",40,0)+IF(AL198="Lead in stallo",35,0)+IF(AJ198="Hot",30,IF(AJ198="Alta",20,IF(AJ198="Media",10,0)))+IF(AO198=1,10,0)+L198/10+ROW()/100000))</f>
        <v/>
      </c>
    </row>
    <row r="199">
      <c r="A199" s="7">
        <f>IF(B199="","",ROW()-1)</f>
        <v/>
      </c>
      <c r="B199" s="31" t="n"/>
      <c r="C199" s="14" t="n"/>
      <c r="D199" s="14" t="n"/>
      <c r="E199" s="14" t="n"/>
      <c r="F199" s="14" t="n"/>
      <c r="G199" s="14" t="n"/>
      <c r="H199" s="14" t="n"/>
      <c r="I199" s="14" t="n"/>
      <c r="J199" s="15" t="n"/>
      <c r="K199" s="14" t="n"/>
      <c r="L199" s="11">
        <f>IF(K199="","",IF(K199="Nuovo",1,IF(K199="Tentativo contatto",1,IF(K199="Contattato",2,IF(K199="Qualificato",4,IF(K199="Visita fissata",5,IF(K199="Visita effettuata",6,IF(K199="Trattativa",7,IF(K199="Offerta",8,IF(K199="Prenotazione",9,IF(K199="Venduto",10,""))))))))))))</f>
        <v/>
      </c>
      <c r="M199" s="16" t="n"/>
      <c r="N199" s="11">
        <f>IF(L199&gt;=4,1,0)</f>
        <v/>
      </c>
      <c r="O199" s="11">
        <f>IF(L199&gt;=6,1,0)</f>
        <v/>
      </c>
      <c r="P199" s="11">
        <f>IF(L199&gt;=7,1,0)</f>
        <v/>
      </c>
      <c r="Q199" s="11">
        <f>IF(L199&gt;=8,1,0)</f>
        <v/>
      </c>
      <c r="R199" s="11">
        <f>IF(L199&gt;=9,1,0)</f>
        <v/>
      </c>
      <c r="S199" s="11">
        <f>IF(OR(L199=10,M199="Vinta"),1,0)</f>
        <v/>
      </c>
      <c r="T199" s="11">
        <f>IF(M199="Persa",1,0)</f>
        <v/>
      </c>
      <c r="U199" s="31" t="n"/>
      <c r="V199" s="14" t="n"/>
      <c r="W199" s="31" t="n"/>
      <c r="X199" s="14" t="n"/>
      <c r="Y199" s="15" t="n"/>
      <c r="Z199" s="15" t="n"/>
      <c r="AA199" s="15" t="n"/>
      <c r="AB199" s="31" t="n"/>
      <c r="AC199" s="7">
        <f>IF(B199="","",IF(AB199="",TODAY()-B199,AB199-B199))</f>
        <v/>
      </c>
      <c r="AD199" s="14" t="n"/>
      <c r="AE199" s="14" t="n"/>
      <c r="AF199" s="14" t="n"/>
      <c r="AG199" s="37">
        <f>IF(B199="","",MAX(B199,IF(U199="",0,U199),IF(W199="",0,W199),IF(AB199="",0,AB199),IF(AN199="",0,AN199)))</f>
        <v/>
      </c>
      <c r="AH199" s="11">
        <f>IF(AG199="","",TODAY()-AG199)</f>
        <v/>
      </c>
      <c r="AI199" s="82">
        <f>IF(B199="","",MIN(100,IF(J199&gt;=300000,20,IF(J199&gt;=200000,10,5))+IF(OR(C199="Referral",C199="Passaparola"),20,IF(OR(C199="Sito web",C199="LinkedIn",C199="Email marketing"),15,10))+IF(L199&gt;=8,25,IF(L199&gt;=6,18,IF(L199&gt;=4,12,5)))+IF(AND(V199&lt;&gt;"",V199&lt;&gt;"Non risponde",V199&lt;&gt;"Non interessato"),10,0)+IF(X199="Eseguita",10,0)+IF(Z199&gt;0,15,0)))</f>
        <v/>
      </c>
      <c r="AJ199" s="82">
        <f>IF(AI199="","",IF(AI199&gt;=80,"Hot",IF(AI199&gt;=60,"Alta",IF(AI199&gt;=40,"Media","Bassa"))))</f>
        <v/>
      </c>
      <c r="AK199" s="11">
        <f>IF(B199="","",IF(U199="",TODAY()-B199,U199-B199))</f>
        <v/>
      </c>
      <c r="AL199" s="82">
        <f>IF(B199="","",IF(M199="Vinta","Chiusa - vinta",IF(M199="Persa","Chiusa - persa",IF(AND(U199="",TODAY()-B199&gt;1),"Contattare subito",IF(AND(M199="In corso",AH199&gt;7),"Lead in stallo",IF(AND(AN199&lt;&gt;"",AN199&lt;TODAY(),M199="In corso"),"Follow-up scaduto",IF(AND(K199="Offerta",Y199="",W199&lt;&gt;"",TODAY()-W199&gt;3),"Verificare offerta","OK"))))))</f>
        <v/>
      </c>
      <c r="AM199" s="38" t="n"/>
      <c r="AN199" s="39" t="n"/>
      <c r="AO199" s="11">
        <f>IF(AND(AN199&lt;&gt;"",AN199&lt;TODAY(),M199="In corso"),1,0)</f>
        <v/>
      </c>
      <c r="AP199" s="83">
        <f>IF(B199="","",IF(OR(M199="Vinta",M199="Persa"),0,IF(AL199="Contattare subito",50,0)+IF(AL199="Follow-up scaduto",40,0)+IF(AL199="Lead in stallo",35,0)+IF(AJ199="Hot",30,IF(AJ199="Alta",20,IF(AJ199="Media",10,0)))+IF(AO199=1,10,0)+L199/10+ROW()/100000))</f>
        <v/>
      </c>
    </row>
    <row r="200">
      <c r="A200" s="7">
        <f>IF(B200="","",ROW()-1)</f>
        <v/>
      </c>
      <c r="B200" s="14" t="n"/>
      <c r="C200" s="14" t="n"/>
      <c r="D200" s="14" t="n"/>
      <c r="E200" s="14" t="n"/>
      <c r="F200" s="14" t="n"/>
      <c r="G200" s="14" t="n"/>
      <c r="H200" s="14" t="n"/>
      <c r="I200" s="14" t="n"/>
      <c r="J200" s="14" t="n"/>
      <c r="K200" s="14" t="n"/>
      <c r="L200" s="7">
        <f>IF(K200="","",IF(K200="Nuovo",1,IF(K200="Tentativo contatto",1,IF(K200="Contattato",2,IF(K200="Qualificato",4,IF(K200="Visita fissata",5,IF(K200="Visita effettuata",6,IF(K200="Trattativa",7,IF(K200="Offerta",8,IF(K200="Prenotazione",9,IF(K200="Venduto",10,""))))))))))))</f>
        <v/>
      </c>
      <c r="M200" s="14" t="n"/>
      <c r="N200" s="7">
        <f>IF(L200&gt;=4,1,0)</f>
        <v/>
      </c>
      <c r="O200" s="7">
        <f>IF(L200&gt;=6,1,0)</f>
        <v/>
      </c>
      <c r="P200" s="7">
        <f>IF(L200&gt;=7,1,0)</f>
        <v/>
      </c>
      <c r="Q200" s="7">
        <f>IF(L200&gt;=8,1,0)</f>
        <v/>
      </c>
      <c r="R200" s="7">
        <f>IF(L200&gt;=9,1,0)</f>
        <v/>
      </c>
      <c r="S200" s="7">
        <f>IF(OR(L200=10,M200="Vinta"),1,0)</f>
        <v/>
      </c>
      <c r="T200" s="7">
        <f>IF(M200="Persa",1,0)</f>
        <v/>
      </c>
      <c r="U200" s="14" t="n"/>
      <c r="V200" s="14" t="n"/>
      <c r="W200" s="14" t="n"/>
      <c r="X200" s="14" t="n"/>
      <c r="Y200" s="15" t="n"/>
      <c r="Z200" s="15" t="n"/>
      <c r="AA200" s="15" t="n"/>
      <c r="AB200" s="14" t="n"/>
      <c r="AC200" s="7">
        <f>IF(B200="","",IF(AB200="",TODAY()-B200,AB200-B200))</f>
        <v/>
      </c>
      <c r="AD200" s="14" t="n"/>
      <c r="AE200" s="14" t="n"/>
      <c r="AF200" s="14" t="n"/>
      <c r="AG200" s="37">
        <f>IF(B200="","",MAX(B200,IF(U200="",0,U200),IF(W200="",0,W200),IF(AB200="",0,AB200),IF(AN200="",0,AN200)))</f>
        <v/>
      </c>
      <c r="AH200" s="11">
        <f>IF(AG200="","",TODAY()-AG200)</f>
        <v/>
      </c>
      <c r="AI200" s="80">
        <f>IF(B200="","",MIN(100,IF(J200&gt;=300000,20,IF(J200&gt;=200000,10,5))+IF(OR(C200="Referral",C200="Passaparola"),20,IF(OR(C200="Sito web",C200="LinkedIn",C200="Email marketing"),15,10))+IF(L200&gt;=8,25,IF(L200&gt;=6,18,IF(L200&gt;=4,12,5)))+IF(AND(V200&lt;&gt;"",V200&lt;&gt;"Non risponde",V200&lt;&gt;"Non interessato"),10,0)+IF(X200="Eseguita",10,0)+IF(Z200&gt;0,15,0)))</f>
        <v/>
      </c>
      <c r="AJ200" s="80">
        <f>IF(AI200="","",IF(AI200&gt;=80,"Hot",IF(AI200&gt;=60,"Alta",IF(AI200&gt;=40,"Media","Bassa"))))</f>
        <v/>
      </c>
      <c r="AK200" s="11">
        <f>IF(B200="","",IF(U200="",TODAY()-B200,U200-B200))</f>
        <v/>
      </c>
      <c r="AL200" s="80">
        <f>IF(B200="","",IF(M200="Vinta","Chiusa - vinta",IF(M200="Persa","Chiusa - persa",IF(AND(U200="",TODAY()-B200&gt;1),"Contattare subito",IF(AND(M200="In corso",AH200&gt;7),"Lead in stallo",IF(AND(AN200&lt;&gt;"",AN200&lt;TODAY(),M200="In corso"),"Follow-up scaduto",IF(AND(K200="Offerta",Y200="",W200&lt;&gt;"",TODAY()-W200&gt;3),"Verificare offerta","OK"))))))</f>
        <v/>
      </c>
      <c r="AM200" s="38" t="n"/>
      <c r="AN200" s="39" t="n"/>
      <c r="AO200" s="11">
        <f>IF(AND(AN200&lt;&gt;"",AN200&lt;TODAY(),M200="In corso"),1,0)</f>
        <v/>
      </c>
      <c r="AP200" s="81">
        <f>IF(B200="","",IF(OR(M200="Vinta",M200="Persa"),0,IF(AL200="Contattare subito",50,0)+IF(AL200="Follow-up scaduto",40,0)+IF(AL200="Lead in stallo",35,0)+IF(AJ200="Hot",30,IF(AJ200="Alta",20,IF(AJ200="Media",10,0)))+IF(AO200=1,10,0)+L200/10+ROW()/100000))</f>
        <v/>
      </c>
    </row>
    <row r="201">
      <c r="A201" s="7">
        <f>IF(B201="","",ROW()-1)</f>
        <v/>
      </c>
      <c r="B201" s="14" t="n"/>
      <c r="C201" s="14" t="n"/>
      <c r="D201" s="14" t="n"/>
      <c r="E201" s="14" t="n"/>
      <c r="F201" s="14" t="n"/>
      <c r="G201" s="14" t="n"/>
      <c r="H201" s="14" t="n"/>
      <c r="I201" s="14" t="n"/>
      <c r="J201" s="14" t="n"/>
      <c r="K201" s="14" t="n"/>
      <c r="L201" s="7">
        <f>IF(K201="","",IF(K201="Nuovo",1,IF(K201="Tentativo contatto",1,IF(K201="Contattato",2,IF(K201="Qualificato",4,IF(K201="Visita fissata",5,IF(K201="Visita effettuata",6,IF(K201="Trattativa",7,IF(K201="Offerta",8,IF(K201="Prenotazione",9,IF(K201="Venduto",10,""))))))))))))</f>
        <v/>
      </c>
      <c r="M201" s="14" t="n"/>
      <c r="N201" s="7">
        <f>IF(L201&gt;=4,1,0)</f>
        <v/>
      </c>
      <c r="O201" s="7">
        <f>IF(L201&gt;=6,1,0)</f>
        <v/>
      </c>
      <c r="P201" s="7">
        <f>IF(L201&gt;=7,1,0)</f>
        <v/>
      </c>
      <c r="Q201" s="7">
        <f>IF(L201&gt;=8,1,0)</f>
        <v/>
      </c>
      <c r="R201" s="7">
        <f>IF(L201&gt;=9,1,0)</f>
        <v/>
      </c>
      <c r="S201" s="7">
        <f>IF(OR(L201=10,M201="Vinta"),1,0)</f>
        <v/>
      </c>
      <c r="T201" s="7">
        <f>IF(M201="Persa",1,0)</f>
        <v/>
      </c>
      <c r="U201" s="14" t="n"/>
      <c r="V201" s="14" t="n"/>
      <c r="W201" s="14" t="n"/>
      <c r="X201" s="14" t="n"/>
      <c r="Y201" s="15" t="n"/>
      <c r="Z201" s="15" t="n"/>
      <c r="AA201" s="15" t="n"/>
      <c r="AB201" s="14" t="n"/>
      <c r="AC201" s="7">
        <f>IF(B201="","",IF(AB201="",TODAY()-B201,AB201-B201))</f>
        <v/>
      </c>
      <c r="AD201" s="14" t="n"/>
      <c r="AE201" s="14" t="n"/>
      <c r="AF201" s="14" t="n"/>
      <c r="AG201" s="37">
        <f>IF(B201="","",MAX(B201,IF(U201="",0,U201),IF(W201="",0,W201),IF(AB201="",0,AB201),IF(AN201="",0,AN201)))</f>
        <v/>
      </c>
      <c r="AH201" s="11">
        <f>IF(AG201="","",TODAY()-AG201)</f>
        <v/>
      </c>
      <c r="AI201" s="82">
        <f>IF(B201="","",MIN(100,IF(J201&gt;=300000,20,IF(J201&gt;=200000,10,5))+IF(OR(C201="Referral",C201="Passaparola"),20,IF(OR(C201="Sito web",C201="LinkedIn",C201="Email marketing"),15,10))+IF(L201&gt;=8,25,IF(L201&gt;=6,18,IF(L201&gt;=4,12,5)))+IF(AND(V201&lt;&gt;"",V201&lt;&gt;"Non risponde",V201&lt;&gt;"Non interessato"),10,0)+IF(X201="Eseguita",10,0)+IF(Z201&gt;0,15,0)))</f>
        <v/>
      </c>
      <c r="AJ201" s="82">
        <f>IF(AI201="","",IF(AI201&gt;=80,"Hot",IF(AI201&gt;=60,"Alta",IF(AI201&gt;=40,"Media","Bassa"))))</f>
        <v/>
      </c>
      <c r="AK201" s="11">
        <f>IF(B201="","",IF(U201="",TODAY()-B201,U201-B201))</f>
        <v/>
      </c>
      <c r="AL201" s="82">
        <f>IF(B201="","",IF(M201="Vinta","Chiusa - vinta",IF(M201="Persa","Chiusa - persa",IF(AND(U201="",TODAY()-B201&gt;1),"Contattare subito",IF(AND(M201="In corso",AH201&gt;7),"Lead in stallo",IF(AND(AN201&lt;&gt;"",AN201&lt;TODAY(),M201="In corso"),"Follow-up scaduto",IF(AND(K201="Offerta",Y201="",W201&lt;&gt;"",TODAY()-W201&gt;3),"Verificare offerta","OK"))))))</f>
        <v/>
      </c>
      <c r="AM201" s="38" t="n"/>
      <c r="AN201" s="39" t="n"/>
      <c r="AO201" s="11">
        <f>IF(AND(AN201&lt;&gt;"",AN201&lt;TODAY(),M201="In corso"),1,0)</f>
        <v/>
      </c>
      <c r="AP201" s="83">
        <f>IF(B201="","",IF(OR(M201="Vinta",M201="Persa"),0,IF(AL201="Contattare subito",50,0)+IF(AL201="Follow-up scaduto",40,0)+IF(AL201="Lead in stallo",35,0)+IF(AJ201="Hot",30,IF(AJ201="Alta",20,IF(AJ201="Media",10,0)))+IF(AO201=1,10,0)+L201/10+ROW()/100000))</f>
        <v/>
      </c>
    </row>
    <row r="202">
      <c r="A202" s="7">
        <f>IF(B202="","",ROW()-1)</f>
        <v/>
      </c>
      <c r="B202" s="14" t="n"/>
      <c r="C202" s="14" t="n"/>
      <c r="D202" s="14" t="n"/>
      <c r="E202" s="14" t="n"/>
      <c r="F202" s="14" t="n"/>
      <c r="G202" s="14" t="n"/>
      <c r="H202" s="14" t="n"/>
      <c r="I202" s="14" t="n"/>
      <c r="J202" s="14" t="n"/>
      <c r="K202" s="14" t="n"/>
      <c r="L202" s="7">
        <f>IF(K202="","",IF(K202="Nuovo",1,IF(K202="Tentativo contatto",1,IF(K202="Contattato",2,IF(K202="Qualificato",4,IF(K202="Visita fissata",5,IF(K202="Visita effettuata",6,IF(K202="Trattativa",7,IF(K202="Offerta",8,IF(K202="Prenotazione",9,IF(K202="Venduto",10,""))))))))))))</f>
        <v/>
      </c>
      <c r="M202" s="14" t="n"/>
      <c r="N202" s="7">
        <f>IF(L202&gt;=4,1,0)</f>
        <v/>
      </c>
      <c r="O202" s="7">
        <f>IF(L202&gt;=6,1,0)</f>
        <v/>
      </c>
      <c r="P202" s="7">
        <f>IF(L202&gt;=7,1,0)</f>
        <v/>
      </c>
      <c r="Q202" s="7">
        <f>IF(L202&gt;=8,1,0)</f>
        <v/>
      </c>
      <c r="R202" s="7">
        <f>IF(L202&gt;=9,1,0)</f>
        <v/>
      </c>
      <c r="S202" s="7">
        <f>IF(OR(L202=10,M202="Vinta"),1,0)</f>
        <v/>
      </c>
      <c r="T202" s="7">
        <f>IF(M202="Persa",1,0)</f>
        <v/>
      </c>
      <c r="U202" s="14" t="n"/>
      <c r="V202" s="14" t="n"/>
      <c r="W202" s="14" t="n"/>
      <c r="X202" s="14" t="n"/>
      <c r="Y202" s="15" t="n"/>
      <c r="Z202" s="15" t="n"/>
      <c r="AA202" s="15" t="n"/>
      <c r="AB202" s="14" t="n"/>
      <c r="AC202" s="7">
        <f>IF(B202="","",IF(AB202="",TODAY()-B202,AB202-B202))</f>
        <v/>
      </c>
      <c r="AD202" s="14" t="n"/>
      <c r="AE202" s="14" t="n"/>
      <c r="AF202" s="14" t="n"/>
      <c r="AG202" s="37">
        <f>IF(B202="","",MAX(B202,IF(U202="",0,U202),IF(W202="",0,W202),IF(AB202="",0,AB202),IF(AN202="",0,AN202)))</f>
        <v/>
      </c>
      <c r="AH202" s="11">
        <f>IF(AG202="","",TODAY()-AG202)</f>
        <v/>
      </c>
      <c r="AI202" s="80">
        <f>IF(B202="","",MIN(100,IF(J202&gt;=300000,20,IF(J202&gt;=200000,10,5))+IF(OR(C202="Referral",C202="Passaparola"),20,IF(OR(C202="Sito web",C202="LinkedIn",C202="Email marketing"),15,10))+IF(L202&gt;=8,25,IF(L202&gt;=6,18,IF(L202&gt;=4,12,5)))+IF(AND(V202&lt;&gt;"",V202&lt;&gt;"Non risponde",V202&lt;&gt;"Non interessato"),10,0)+IF(X202="Eseguita",10,0)+IF(Z202&gt;0,15,0)))</f>
        <v/>
      </c>
      <c r="AJ202" s="80">
        <f>IF(AI202="","",IF(AI202&gt;=80,"Hot",IF(AI202&gt;=60,"Alta",IF(AI202&gt;=40,"Media","Bassa"))))</f>
        <v/>
      </c>
      <c r="AK202" s="11">
        <f>IF(B202="","",IF(U202="",TODAY()-B202,U202-B202))</f>
        <v/>
      </c>
      <c r="AL202" s="80">
        <f>IF(B202="","",IF(M202="Vinta","Chiusa - vinta",IF(M202="Persa","Chiusa - persa",IF(AND(U202="",TODAY()-B202&gt;1),"Contattare subito",IF(AND(M202="In corso",AH202&gt;7),"Lead in stallo",IF(AND(AN202&lt;&gt;"",AN202&lt;TODAY(),M202="In corso"),"Follow-up scaduto",IF(AND(K202="Offerta",Y202="",W202&lt;&gt;"",TODAY()-W202&gt;3),"Verificare offerta","OK"))))))</f>
        <v/>
      </c>
      <c r="AM202" s="38" t="n"/>
      <c r="AN202" s="39" t="n"/>
      <c r="AO202" s="11">
        <f>IF(AND(AN202&lt;&gt;"",AN202&lt;TODAY(),M202="In corso"),1,0)</f>
        <v/>
      </c>
      <c r="AP202" s="81">
        <f>IF(B202="","",IF(OR(M202="Vinta",M202="Persa"),0,IF(AL202="Contattare subito",50,0)+IF(AL202="Follow-up scaduto",40,0)+IF(AL202="Lead in stallo",35,0)+IF(AJ202="Hot",30,IF(AJ202="Alta",20,IF(AJ202="Media",10,0)))+IF(AO202=1,10,0)+L202/10+ROW()/100000))</f>
        <v/>
      </c>
    </row>
    <row r="203">
      <c r="A203" s="7">
        <f>IF(B203="","",ROW()-1)</f>
        <v/>
      </c>
      <c r="B203" s="14" t="n"/>
      <c r="C203" s="14" t="n"/>
      <c r="D203" s="14" t="n"/>
      <c r="E203" s="14" t="n"/>
      <c r="F203" s="14" t="n"/>
      <c r="G203" s="14" t="n"/>
      <c r="H203" s="14" t="n"/>
      <c r="I203" s="14" t="n"/>
      <c r="J203" s="14" t="n"/>
      <c r="K203" s="14" t="n"/>
      <c r="L203" s="7">
        <f>IF(K203="","",IF(K203="Nuovo",1,IF(K203="Tentativo contatto",1,IF(K203="Contattato",2,IF(K203="Qualificato",4,IF(K203="Visita fissata",5,IF(K203="Visita effettuata",6,IF(K203="Trattativa",7,IF(K203="Offerta",8,IF(K203="Prenotazione",9,IF(K203="Venduto",10,""))))))))))))</f>
        <v/>
      </c>
      <c r="M203" s="14" t="n"/>
      <c r="N203" s="7">
        <f>IF(L203&gt;=4,1,0)</f>
        <v/>
      </c>
      <c r="O203" s="7">
        <f>IF(L203&gt;=6,1,0)</f>
        <v/>
      </c>
      <c r="P203" s="7">
        <f>IF(L203&gt;=7,1,0)</f>
        <v/>
      </c>
      <c r="Q203" s="7">
        <f>IF(L203&gt;=8,1,0)</f>
        <v/>
      </c>
      <c r="R203" s="7">
        <f>IF(L203&gt;=9,1,0)</f>
        <v/>
      </c>
      <c r="S203" s="7">
        <f>IF(OR(L203=10,M203="Vinta"),1,0)</f>
        <v/>
      </c>
      <c r="T203" s="7">
        <f>IF(M203="Persa",1,0)</f>
        <v/>
      </c>
      <c r="U203" s="14" t="n"/>
      <c r="V203" s="14" t="n"/>
      <c r="W203" s="14" t="n"/>
      <c r="X203" s="14" t="n"/>
      <c r="Y203" s="15" t="n"/>
      <c r="Z203" s="15" t="n"/>
      <c r="AA203" s="15" t="n"/>
      <c r="AB203" s="14" t="n"/>
      <c r="AC203" s="7">
        <f>IF(B203="","",IF(AB203="",TODAY()-B203,AB203-B203))</f>
        <v/>
      </c>
      <c r="AD203" s="14" t="n"/>
      <c r="AE203" s="14" t="n"/>
      <c r="AF203" s="14" t="n"/>
      <c r="AG203" s="37">
        <f>IF(B203="","",MAX(B203,IF(U203="",0,U203),IF(W203="",0,W203),IF(AB203="",0,AB203),IF(AN203="",0,AN203)))</f>
        <v/>
      </c>
      <c r="AH203" s="11">
        <f>IF(AG203="","",TODAY()-AG203)</f>
        <v/>
      </c>
      <c r="AI203" s="82">
        <f>IF(B203="","",MIN(100,IF(J203&gt;=300000,20,IF(J203&gt;=200000,10,5))+IF(OR(C203="Referral",C203="Passaparola"),20,IF(OR(C203="Sito web",C203="LinkedIn",C203="Email marketing"),15,10))+IF(L203&gt;=8,25,IF(L203&gt;=6,18,IF(L203&gt;=4,12,5)))+IF(AND(V203&lt;&gt;"",V203&lt;&gt;"Non risponde",V203&lt;&gt;"Non interessato"),10,0)+IF(X203="Eseguita",10,0)+IF(Z203&gt;0,15,0)))</f>
        <v/>
      </c>
      <c r="AJ203" s="82">
        <f>IF(AI203="","",IF(AI203&gt;=80,"Hot",IF(AI203&gt;=60,"Alta",IF(AI203&gt;=40,"Media","Bassa"))))</f>
        <v/>
      </c>
      <c r="AK203" s="11">
        <f>IF(B203="","",IF(U203="",TODAY()-B203,U203-B203))</f>
        <v/>
      </c>
      <c r="AL203" s="82">
        <f>IF(B203="","",IF(M203="Vinta","Chiusa - vinta",IF(M203="Persa","Chiusa - persa",IF(AND(U203="",TODAY()-B203&gt;1),"Contattare subito",IF(AND(M203="In corso",AH203&gt;7),"Lead in stallo",IF(AND(AN203&lt;&gt;"",AN203&lt;TODAY(),M203="In corso"),"Follow-up scaduto",IF(AND(K203="Offerta",Y203="",W203&lt;&gt;"",TODAY()-W203&gt;3),"Verificare offerta","OK"))))))</f>
        <v/>
      </c>
      <c r="AM203" s="38" t="n"/>
      <c r="AN203" s="39" t="n"/>
      <c r="AO203" s="11">
        <f>IF(AND(AN203&lt;&gt;"",AN203&lt;TODAY(),M203="In corso"),1,0)</f>
        <v/>
      </c>
      <c r="AP203" s="83">
        <f>IF(B203="","",IF(OR(M203="Vinta",M203="Persa"),0,IF(AL203="Contattare subito",50,0)+IF(AL203="Follow-up scaduto",40,0)+IF(AL203="Lead in stallo",35,0)+IF(AJ203="Hot",30,IF(AJ203="Alta",20,IF(AJ203="Media",10,0)))+IF(AO203=1,10,0)+L203/10+ROW()/100000))</f>
        <v/>
      </c>
    </row>
    <row r="204">
      <c r="A204" s="7">
        <f>IF(B204="","",ROW()-1)</f>
        <v/>
      </c>
      <c r="B204" s="14" t="n"/>
      <c r="C204" s="14" t="n"/>
      <c r="D204" s="14" t="n"/>
      <c r="E204" s="14" t="n"/>
      <c r="F204" s="14" t="n"/>
      <c r="G204" s="14" t="n"/>
      <c r="H204" s="14" t="n"/>
      <c r="I204" s="14" t="n"/>
      <c r="J204" s="14" t="n"/>
      <c r="K204" s="14" t="n"/>
      <c r="L204" s="7">
        <f>IF(K204="","",IF(K204="Nuovo",1,IF(K204="Tentativo contatto",1,IF(K204="Contattato",2,IF(K204="Qualificato",4,IF(K204="Visita fissata",5,IF(K204="Visita effettuata",6,IF(K204="Trattativa",7,IF(K204="Offerta",8,IF(K204="Prenotazione",9,IF(K204="Venduto",10,""))))))))))))</f>
        <v/>
      </c>
      <c r="M204" s="14" t="n"/>
      <c r="N204" s="7">
        <f>IF(L204&gt;=4,1,0)</f>
        <v/>
      </c>
      <c r="O204" s="7">
        <f>IF(L204&gt;=6,1,0)</f>
        <v/>
      </c>
      <c r="P204" s="7">
        <f>IF(L204&gt;=7,1,0)</f>
        <v/>
      </c>
      <c r="Q204" s="7">
        <f>IF(L204&gt;=8,1,0)</f>
        <v/>
      </c>
      <c r="R204" s="7">
        <f>IF(L204&gt;=9,1,0)</f>
        <v/>
      </c>
      <c r="S204" s="7">
        <f>IF(OR(L204=10,M204="Vinta"),1,0)</f>
        <v/>
      </c>
      <c r="T204" s="7">
        <f>IF(M204="Persa",1,0)</f>
        <v/>
      </c>
      <c r="U204" s="14" t="n"/>
      <c r="V204" s="14" t="n"/>
      <c r="W204" s="14" t="n"/>
      <c r="X204" s="14" t="n"/>
      <c r="Y204" s="15" t="n"/>
      <c r="Z204" s="15" t="n"/>
      <c r="AA204" s="15" t="n"/>
      <c r="AB204" s="14" t="n"/>
      <c r="AC204" s="7">
        <f>IF(B204="","",IF(AB204="",TODAY()-B204,AB204-B204))</f>
        <v/>
      </c>
      <c r="AD204" s="14" t="n"/>
      <c r="AE204" s="14" t="n"/>
      <c r="AF204" s="14" t="n"/>
      <c r="AG204" s="37">
        <f>IF(B204="","",MAX(B204,IF(U204="",0,U204),IF(W204="",0,W204),IF(AB204="",0,AB204),IF(AN204="",0,AN204)))</f>
        <v/>
      </c>
      <c r="AH204" s="11">
        <f>IF(AG204="","",TODAY()-AG204)</f>
        <v/>
      </c>
      <c r="AI204" s="80">
        <f>IF(B204="","",MIN(100,IF(J204&gt;=300000,20,IF(J204&gt;=200000,10,5))+IF(OR(C204="Referral",C204="Passaparola"),20,IF(OR(C204="Sito web",C204="LinkedIn",C204="Email marketing"),15,10))+IF(L204&gt;=8,25,IF(L204&gt;=6,18,IF(L204&gt;=4,12,5)))+IF(AND(V204&lt;&gt;"",V204&lt;&gt;"Non risponde",V204&lt;&gt;"Non interessato"),10,0)+IF(X204="Eseguita",10,0)+IF(Z204&gt;0,15,0)))</f>
        <v/>
      </c>
      <c r="AJ204" s="80">
        <f>IF(AI204="","",IF(AI204&gt;=80,"Hot",IF(AI204&gt;=60,"Alta",IF(AI204&gt;=40,"Media","Bassa"))))</f>
        <v/>
      </c>
      <c r="AK204" s="11">
        <f>IF(B204="","",IF(U204="",TODAY()-B204,U204-B204))</f>
        <v/>
      </c>
      <c r="AL204" s="80">
        <f>IF(B204="","",IF(M204="Vinta","Chiusa - vinta",IF(M204="Persa","Chiusa - persa",IF(AND(U204="",TODAY()-B204&gt;1),"Contattare subito",IF(AND(M204="In corso",AH204&gt;7),"Lead in stallo",IF(AND(AN204&lt;&gt;"",AN204&lt;TODAY(),M204="In corso"),"Follow-up scaduto",IF(AND(K204="Offerta",Y204="",W204&lt;&gt;"",TODAY()-W204&gt;3),"Verificare offerta","OK"))))))</f>
        <v/>
      </c>
      <c r="AM204" s="38" t="n"/>
      <c r="AN204" s="39" t="n"/>
      <c r="AO204" s="11">
        <f>IF(AND(AN204&lt;&gt;"",AN204&lt;TODAY(),M204="In corso"),1,0)</f>
        <v/>
      </c>
      <c r="AP204" s="81">
        <f>IF(B204="","",IF(OR(M204="Vinta",M204="Persa"),0,IF(AL204="Contattare subito",50,0)+IF(AL204="Follow-up scaduto",40,0)+IF(AL204="Lead in stallo",35,0)+IF(AJ204="Hot",30,IF(AJ204="Alta",20,IF(AJ204="Media",10,0)))+IF(AO204=1,10,0)+L204/10+ROW()/100000))</f>
        <v/>
      </c>
    </row>
    <row r="205">
      <c r="A205" s="7">
        <f>IF(B205="","",ROW()-1)</f>
        <v/>
      </c>
      <c r="B205" s="14" t="n"/>
      <c r="C205" s="14" t="n"/>
      <c r="D205" s="14" t="n"/>
      <c r="E205" s="14" t="n"/>
      <c r="F205" s="14" t="n"/>
      <c r="G205" s="14" t="n"/>
      <c r="H205" s="14" t="n"/>
      <c r="I205" s="14" t="n"/>
      <c r="J205" s="14" t="n"/>
      <c r="K205" s="14" t="n"/>
      <c r="L205" s="7">
        <f>IF(K205="","",IF(K205="Nuovo",1,IF(K205="Tentativo contatto",1,IF(K205="Contattato",2,IF(K205="Qualificato",4,IF(K205="Visita fissata",5,IF(K205="Visita effettuata",6,IF(K205="Trattativa",7,IF(K205="Offerta",8,IF(K205="Prenotazione",9,IF(K205="Venduto",10,""))))))))))))</f>
        <v/>
      </c>
      <c r="M205" s="14" t="n"/>
      <c r="N205" s="7">
        <f>IF(L205&gt;=4,1,0)</f>
        <v/>
      </c>
      <c r="O205" s="7">
        <f>IF(L205&gt;=6,1,0)</f>
        <v/>
      </c>
      <c r="P205" s="7">
        <f>IF(L205&gt;=7,1,0)</f>
        <v/>
      </c>
      <c r="Q205" s="7">
        <f>IF(L205&gt;=8,1,0)</f>
        <v/>
      </c>
      <c r="R205" s="7">
        <f>IF(L205&gt;=9,1,0)</f>
        <v/>
      </c>
      <c r="S205" s="7">
        <f>IF(OR(L205=10,M205="Vinta"),1,0)</f>
        <v/>
      </c>
      <c r="T205" s="7">
        <f>IF(M205="Persa",1,0)</f>
        <v/>
      </c>
      <c r="U205" s="14" t="n"/>
      <c r="V205" s="14" t="n"/>
      <c r="W205" s="14" t="n"/>
      <c r="X205" s="14" t="n"/>
      <c r="Y205" s="15" t="n"/>
      <c r="Z205" s="15" t="n"/>
      <c r="AA205" s="15" t="n"/>
      <c r="AB205" s="14" t="n"/>
      <c r="AC205" s="7">
        <f>IF(B205="","",IF(AB205="",TODAY()-B205,AB205-B205))</f>
        <v/>
      </c>
      <c r="AD205" s="14" t="n"/>
      <c r="AE205" s="14" t="n"/>
      <c r="AF205" s="14" t="n"/>
      <c r="AG205" s="37">
        <f>IF(B205="","",MAX(B205,IF(U205="",0,U205),IF(W205="",0,W205),IF(AB205="",0,AB205),IF(AN205="",0,AN205)))</f>
        <v/>
      </c>
      <c r="AH205" s="11">
        <f>IF(AG205="","",TODAY()-AG205)</f>
        <v/>
      </c>
      <c r="AI205" s="82">
        <f>IF(B205="","",MIN(100,IF(J205&gt;=300000,20,IF(J205&gt;=200000,10,5))+IF(OR(C205="Referral",C205="Passaparola"),20,IF(OR(C205="Sito web",C205="LinkedIn",C205="Email marketing"),15,10))+IF(L205&gt;=8,25,IF(L205&gt;=6,18,IF(L205&gt;=4,12,5)))+IF(AND(V205&lt;&gt;"",V205&lt;&gt;"Non risponde",V205&lt;&gt;"Non interessato"),10,0)+IF(X205="Eseguita",10,0)+IF(Z205&gt;0,15,0)))</f>
        <v/>
      </c>
      <c r="AJ205" s="82">
        <f>IF(AI205="","",IF(AI205&gt;=80,"Hot",IF(AI205&gt;=60,"Alta",IF(AI205&gt;=40,"Media","Bassa"))))</f>
        <v/>
      </c>
      <c r="AK205" s="11">
        <f>IF(B205="","",IF(U205="",TODAY()-B205,U205-B205))</f>
        <v/>
      </c>
      <c r="AL205" s="82">
        <f>IF(B205="","",IF(M205="Vinta","Chiusa - vinta",IF(M205="Persa","Chiusa - persa",IF(AND(U205="",TODAY()-B205&gt;1),"Contattare subito",IF(AND(M205="In corso",AH205&gt;7),"Lead in stallo",IF(AND(AN205&lt;&gt;"",AN205&lt;TODAY(),M205="In corso"),"Follow-up scaduto",IF(AND(K205="Offerta",Y205="",W205&lt;&gt;"",TODAY()-W205&gt;3),"Verificare offerta","OK"))))))</f>
        <v/>
      </c>
      <c r="AM205" s="38" t="n"/>
      <c r="AN205" s="39" t="n"/>
      <c r="AO205" s="11">
        <f>IF(AND(AN205&lt;&gt;"",AN205&lt;TODAY(),M205="In corso"),1,0)</f>
        <v/>
      </c>
      <c r="AP205" s="83">
        <f>IF(B205="","",IF(OR(M205="Vinta",M205="Persa"),0,IF(AL205="Contattare subito",50,0)+IF(AL205="Follow-up scaduto",40,0)+IF(AL205="Lead in stallo",35,0)+IF(AJ205="Hot",30,IF(AJ205="Alta",20,IF(AJ205="Media",10,0)))+IF(AO205=1,10,0)+L205/10+ROW()/100000))</f>
        <v/>
      </c>
    </row>
    <row r="206">
      <c r="A206" s="7">
        <f>IF(B206="","",ROW()-1)</f>
        <v/>
      </c>
      <c r="B206" s="14" t="n"/>
      <c r="C206" s="14" t="n"/>
      <c r="D206" s="14" t="n"/>
      <c r="E206" s="14" t="n"/>
      <c r="F206" s="14" t="n"/>
      <c r="G206" s="14" t="n"/>
      <c r="H206" s="14" t="n"/>
      <c r="I206" s="14" t="n"/>
      <c r="J206" s="14" t="n"/>
      <c r="K206" s="14" t="n"/>
      <c r="L206" s="7">
        <f>IF(K206="","",IF(K206="Nuovo",1,IF(K206="Tentativo contatto",1,IF(K206="Contattato",2,IF(K206="Qualificato",4,IF(K206="Visita fissata",5,IF(K206="Visita effettuata",6,IF(K206="Trattativa",7,IF(K206="Offerta",8,IF(K206="Prenotazione",9,IF(K206="Venduto",10,""))))))))))))</f>
        <v/>
      </c>
      <c r="M206" s="14" t="n"/>
      <c r="N206" s="7">
        <f>IF(L206&gt;=4,1,0)</f>
        <v/>
      </c>
      <c r="O206" s="7">
        <f>IF(L206&gt;=6,1,0)</f>
        <v/>
      </c>
      <c r="P206" s="7">
        <f>IF(L206&gt;=7,1,0)</f>
        <v/>
      </c>
      <c r="Q206" s="7">
        <f>IF(L206&gt;=8,1,0)</f>
        <v/>
      </c>
      <c r="R206" s="7">
        <f>IF(L206&gt;=9,1,0)</f>
        <v/>
      </c>
      <c r="S206" s="7">
        <f>IF(OR(L206=10,M206="Vinta"),1,0)</f>
        <v/>
      </c>
      <c r="T206" s="7">
        <f>IF(M206="Persa",1,0)</f>
        <v/>
      </c>
      <c r="U206" s="14" t="n"/>
      <c r="V206" s="14" t="n"/>
      <c r="W206" s="14" t="n"/>
      <c r="X206" s="14" t="n"/>
      <c r="Y206" s="15" t="n"/>
      <c r="Z206" s="15" t="n"/>
      <c r="AA206" s="15" t="n"/>
      <c r="AB206" s="14" t="n"/>
      <c r="AC206" s="7">
        <f>IF(B206="","",IF(AB206="",TODAY()-B206,AB206-B206))</f>
        <v/>
      </c>
      <c r="AD206" s="14" t="n"/>
      <c r="AE206" s="14" t="n"/>
      <c r="AF206" s="14" t="n"/>
      <c r="AG206" s="37">
        <f>IF(B206="","",MAX(B206,IF(U206="",0,U206),IF(W206="",0,W206),IF(AB206="",0,AB206),IF(AN206="",0,AN206)))</f>
        <v/>
      </c>
      <c r="AH206" s="11">
        <f>IF(AG206="","",TODAY()-AG206)</f>
        <v/>
      </c>
      <c r="AI206" s="80">
        <f>IF(B206="","",MIN(100,IF(J206&gt;=300000,20,IF(J206&gt;=200000,10,5))+IF(OR(C206="Referral",C206="Passaparola"),20,IF(OR(C206="Sito web",C206="LinkedIn",C206="Email marketing"),15,10))+IF(L206&gt;=8,25,IF(L206&gt;=6,18,IF(L206&gt;=4,12,5)))+IF(AND(V206&lt;&gt;"",V206&lt;&gt;"Non risponde",V206&lt;&gt;"Non interessato"),10,0)+IF(X206="Eseguita",10,0)+IF(Z206&gt;0,15,0)))</f>
        <v/>
      </c>
      <c r="AJ206" s="80">
        <f>IF(AI206="","",IF(AI206&gt;=80,"Hot",IF(AI206&gt;=60,"Alta",IF(AI206&gt;=40,"Media","Bassa"))))</f>
        <v/>
      </c>
      <c r="AK206" s="11">
        <f>IF(B206="","",IF(U206="",TODAY()-B206,U206-B206))</f>
        <v/>
      </c>
      <c r="AL206" s="80">
        <f>IF(B206="","",IF(M206="Vinta","Chiusa - vinta",IF(M206="Persa","Chiusa - persa",IF(AND(U206="",TODAY()-B206&gt;1),"Contattare subito",IF(AND(M206="In corso",AH206&gt;7),"Lead in stallo",IF(AND(AN206&lt;&gt;"",AN206&lt;TODAY(),M206="In corso"),"Follow-up scaduto",IF(AND(K206="Offerta",Y206="",W206&lt;&gt;"",TODAY()-W206&gt;3),"Verificare offerta","OK"))))))</f>
        <v/>
      </c>
      <c r="AM206" s="38" t="n"/>
      <c r="AN206" s="39" t="n"/>
      <c r="AO206" s="11">
        <f>IF(AND(AN206&lt;&gt;"",AN206&lt;TODAY(),M206="In corso"),1,0)</f>
        <v/>
      </c>
      <c r="AP206" s="81">
        <f>IF(B206="","",IF(OR(M206="Vinta",M206="Persa"),0,IF(AL206="Contattare subito",50,0)+IF(AL206="Follow-up scaduto",40,0)+IF(AL206="Lead in stallo",35,0)+IF(AJ206="Hot",30,IF(AJ206="Alta",20,IF(AJ206="Media",10,0)))+IF(AO206=1,10,0)+L206/10+ROW()/100000))</f>
        <v/>
      </c>
    </row>
    <row r="207">
      <c r="A207" s="7">
        <f>IF(B207="","",ROW()-1)</f>
        <v/>
      </c>
      <c r="B207" s="14" t="n"/>
      <c r="C207" s="14" t="n"/>
      <c r="D207" s="14" t="n"/>
      <c r="E207" s="14" t="n"/>
      <c r="F207" s="14" t="n"/>
      <c r="G207" s="14" t="n"/>
      <c r="H207" s="14" t="n"/>
      <c r="I207" s="14" t="n"/>
      <c r="J207" s="14" t="n"/>
      <c r="K207" s="14" t="n"/>
      <c r="L207" s="7">
        <f>IF(K207="","",IF(K207="Nuovo",1,IF(K207="Tentativo contatto",1,IF(K207="Contattato",2,IF(K207="Qualificato",4,IF(K207="Visita fissata",5,IF(K207="Visita effettuata",6,IF(K207="Trattativa",7,IF(K207="Offerta",8,IF(K207="Prenotazione",9,IF(K207="Venduto",10,""))))))))))))</f>
        <v/>
      </c>
      <c r="M207" s="14" t="n"/>
      <c r="N207" s="7">
        <f>IF(L207&gt;=4,1,0)</f>
        <v/>
      </c>
      <c r="O207" s="7">
        <f>IF(L207&gt;=6,1,0)</f>
        <v/>
      </c>
      <c r="P207" s="7">
        <f>IF(L207&gt;=7,1,0)</f>
        <v/>
      </c>
      <c r="Q207" s="7">
        <f>IF(L207&gt;=8,1,0)</f>
        <v/>
      </c>
      <c r="R207" s="7">
        <f>IF(L207&gt;=9,1,0)</f>
        <v/>
      </c>
      <c r="S207" s="7">
        <f>IF(OR(L207=10,M207="Vinta"),1,0)</f>
        <v/>
      </c>
      <c r="T207" s="7">
        <f>IF(M207="Persa",1,0)</f>
        <v/>
      </c>
      <c r="U207" s="14" t="n"/>
      <c r="V207" s="14" t="n"/>
      <c r="W207" s="14" t="n"/>
      <c r="X207" s="14" t="n"/>
      <c r="Y207" s="15" t="n"/>
      <c r="Z207" s="15" t="n"/>
      <c r="AA207" s="15" t="n"/>
      <c r="AB207" s="14" t="n"/>
      <c r="AC207" s="7">
        <f>IF(B207="","",IF(AB207="",TODAY()-B207,AB207-B207))</f>
        <v/>
      </c>
      <c r="AD207" s="14" t="n"/>
      <c r="AE207" s="14" t="n"/>
      <c r="AF207" s="14" t="n"/>
      <c r="AG207" s="37">
        <f>IF(B207="","",MAX(B207,IF(U207="",0,U207),IF(W207="",0,W207),IF(AB207="",0,AB207),IF(AN207="",0,AN207)))</f>
        <v/>
      </c>
      <c r="AH207" s="11">
        <f>IF(AG207="","",TODAY()-AG207)</f>
        <v/>
      </c>
      <c r="AI207" s="82">
        <f>IF(B207="","",MIN(100,IF(J207&gt;=300000,20,IF(J207&gt;=200000,10,5))+IF(OR(C207="Referral",C207="Passaparola"),20,IF(OR(C207="Sito web",C207="LinkedIn",C207="Email marketing"),15,10))+IF(L207&gt;=8,25,IF(L207&gt;=6,18,IF(L207&gt;=4,12,5)))+IF(AND(V207&lt;&gt;"",V207&lt;&gt;"Non risponde",V207&lt;&gt;"Non interessato"),10,0)+IF(X207="Eseguita",10,0)+IF(Z207&gt;0,15,0)))</f>
        <v/>
      </c>
      <c r="AJ207" s="82">
        <f>IF(AI207="","",IF(AI207&gt;=80,"Hot",IF(AI207&gt;=60,"Alta",IF(AI207&gt;=40,"Media","Bassa"))))</f>
        <v/>
      </c>
      <c r="AK207" s="11">
        <f>IF(B207="","",IF(U207="",TODAY()-B207,U207-B207))</f>
        <v/>
      </c>
      <c r="AL207" s="82">
        <f>IF(B207="","",IF(M207="Vinta","Chiusa - vinta",IF(M207="Persa","Chiusa - persa",IF(AND(U207="",TODAY()-B207&gt;1),"Contattare subito",IF(AND(M207="In corso",AH207&gt;7),"Lead in stallo",IF(AND(AN207&lt;&gt;"",AN207&lt;TODAY(),M207="In corso"),"Follow-up scaduto",IF(AND(K207="Offerta",Y207="",W207&lt;&gt;"",TODAY()-W207&gt;3),"Verificare offerta","OK"))))))</f>
        <v/>
      </c>
      <c r="AM207" s="38" t="n"/>
      <c r="AN207" s="39" t="n"/>
      <c r="AO207" s="11">
        <f>IF(AND(AN207&lt;&gt;"",AN207&lt;TODAY(),M207="In corso"),1,0)</f>
        <v/>
      </c>
      <c r="AP207" s="83">
        <f>IF(B207="","",IF(OR(M207="Vinta",M207="Persa"),0,IF(AL207="Contattare subito",50,0)+IF(AL207="Follow-up scaduto",40,0)+IF(AL207="Lead in stallo",35,0)+IF(AJ207="Hot",30,IF(AJ207="Alta",20,IF(AJ207="Media",10,0)))+IF(AO207=1,10,0)+L207/10+ROW()/100000))</f>
        <v/>
      </c>
    </row>
    <row r="208">
      <c r="A208" s="7">
        <f>IF(B208="","",ROW()-1)</f>
        <v/>
      </c>
      <c r="B208" s="14" t="n"/>
      <c r="C208" s="14" t="n"/>
      <c r="D208" s="14" t="n"/>
      <c r="E208" s="14" t="n"/>
      <c r="F208" s="14" t="n"/>
      <c r="G208" s="14" t="n"/>
      <c r="H208" s="14" t="n"/>
      <c r="I208" s="14" t="n"/>
      <c r="J208" s="14" t="n"/>
      <c r="K208" s="14" t="n"/>
      <c r="L208" s="7">
        <f>IF(K208="","",IF(K208="Nuovo",1,IF(K208="Tentativo contatto",1,IF(K208="Contattato",2,IF(K208="Qualificato",4,IF(K208="Visita fissata",5,IF(K208="Visita effettuata",6,IF(K208="Trattativa",7,IF(K208="Offerta",8,IF(K208="Prenotazione",9,IF(K208="Venduto",10,""))))))))))))</f>
        <v/>
      </c>
      <c r="M208" s="14" t="n"/>
      <c r="N208" s="7">
        <f>IF(L208&gt;=4,1,0)</f>
        <v/>
      </c>
      <c r="O208" s="7">
        <f>IF(L208&gt;=6,1,0)</f>
        <v/>
      </c>
      <c r="P208" s="7">
        <f>IF(L208&gt;=7,1,0)</f>
        <v/>
      </c>
      <c r="Q208" s="7">
        <f>IF(L208&gt;=8,1,0)</f>
        <v/>
      </c>
      <c r="R208" s="7">
        <f>IF(L208&gt;=9,1,0)</f>
        <v/>
      </c>
      <c r="S208" s="7">
        <f>IF(OR(L208=10,M208="Vinta"),1,0)</f>
        <v/>
      </c>
      <c r="T208" s="7">
        <f>IF(M208="Persa",1,0)</f>
        <v/>
      </c>
      <c r="U208" s="14" t="n"/>
      <c r="V208" s="14" t="n"/>
      <c r="W208" s="14" t="n"/>
      <c r="X208" s="14" t="n"/>
      <c r="Y208" s="15" t="n"/>
      <c r="Z208" s="15" t="n"/>
      <c r="AA208" s="15" t="n"/>
      <c r="AB208" s="14" t="n"/>
      <c r="AC208" s="7">
        <f>IF(B208="","",IF(AB208="",TODAY()-B208,AB208-B208))</f>
        <v/>
      </c>
      <c r="AD208" s="14" t="n"/>
      <c r="AE208" s="14" t="n"/>
      <c r="AF208" s="14" t="n"/>
      <c r="AG208" s="37">
        <f>IF(B208="","",MAX(B208,IF(U208="",0,U208),IF(W208="",0,W208),IF(AB208="",0,AB208),IF(AN208="",0,AN208)))</f>
        <v/>
      </c>
      <c r="AH208" s="11">
        <f>IF(AG208="","",TODAY()-AG208)</f>
        <v/>
      </c>
      <c r="AI208" s="80">
        <f>IF(B208="","",MIN(100,IF(J208&gt;=300000,20,IF(J208&gt;=200000,10,5))+IF(OR(C208="Referral",C208="Passaparola"),20,IF(OR(C208="Sito web",C208="LinkedIn",C208="Email marketing"),15,10))+IF(L208&gt;=8,25,IF(L208&gt;=6,18,IF(L208&gt;=4,12,5)))+IF(AND(V208&lt;&gt;"",V208&lt;&gt;"Non risponde",V208&lt;&gt;"Non interessato"),10,0)+IF(X208="Eseguita",10,0)+IF(Z208&gt;0,15,0)))</f>
        <v/>
      </c>
      <c r="AJ208" s="80">
        <f>IF(AI208="","",IF(AI208&gt;=80,"Hot",IF(AI208&gt;=60,"Alta",IF(AI208&gt;=40,"Media","Bassa"))))</f>
        <v/>
      </c>
      <c r="AK208" s="11">
        <f>IF(B208="","",IF(U208="",TODAY()-B208,U208-B208))</f>
        <v/>
      </c>
      <c r="AL208" s="80">
        <f>IF(B208="","",IF(M208="Vinta","Chiusa - vinta",IF(M208="Persa","Chiusa - persa",IF(AND(U208="",TODAY()-B208&gt;1),"Contattare subito",IF(AND(M208="In corso",AH208&gt;7),"Lead in stallo",IF(AND(AN208&lt;&gt;"",AN208&lt;TODAY(),M208="In corso"),"Follow-up scaduto",IF(AND(K208="Offerta",Y208="",W208&lt;&gt;"",TODAY()-W208&gt;3),"Verificare offerta","OK"))))))</f>
        <v/>
      </c>
      <c r="AM208" s="38" t="n"/>
      <c r="AN208" s="39" t="n"/>
      <c r="AO208" s="11">
        <f>IF(AND(AN208&lt;&gt;"",AN208&lt;TODAY(),M208="In corso"),1,0)</f>
        <v/>
      </c>
      <c r="AP208" s="81">
        <f>IF(B208="","",IF(OR(M208="Vinta",M208="Persa"),0,IF(AL208="Contattare subito",50,0)+IF(AL208="Follow-up scaduto",40,0)+IF(AL208="Lead in stallo",35,0)+IF(AJ208="Hot",30,IF(AJ208="Alta",20,IF(AJ208="Media",10,0)))+IF(AO208=1,10,0)+L208/10+ROW()/100000))</f>
        <v/>
      </c>
    </row>
    <row r="209">
      <c r="A209" s="7">
        <f>IF(B209="","",ROW()-1)</f>
        <v/>
      </c>
      <c r="B209" s="14" t="n"/>
      <c r="C209" s="14" t="n"/>
      <c r="D209" s="14" t="n"/>
      <c r="E209" s="14" t="n"/>
      <c r="F209" s="14" t="n"/>
      <c r="G209" s="14" t="n"/>
      <c r="H209" s="14" t="n"/>
      <c r="I209" s="14" t="n"/>
      <c r="J209" s="14" t="n"/>
      <c r="K209" s="14" t="n"/>
      <c r="L209" s="7">
        <f>IF(K209="","",IF(K209="Nuovo",1,IF(K209="Tentativo contatto",1,IF(K209="Contattato",2,IF(K209="Qualificato",4,IF(K209="Visita fissata",5,IF(K209="Visita effettuata",6,IF(K209="Trattativa",7,IF(K209="Offerta",8,IF(K209="Prenotazione",9,IF(K209="Venduto",10,""))))))))))))</f>
        <v/>
      </c>
      <c r="M209" s="14" t="n"/>
      <c r="N209" s="7">
        <f>IF(L209&gt;=4,1,0)</f>
        <v/>
      </c>
      <c r="O209" s="7">
        <f>IF(L209&gt;=6,1,0)</f>
        <v/>
      </c>
      <c r="P209" s="7">
        <f>IF(L209&gt;=7,1,0)</f>
        <v/>
      </c>
      <c r="Q209" s="7">
        <f>IF(L209&gt;=8,1,0)</f>
        <v/>
      </c>
      <c r="R209" s="7">
        <f>IF(L209&gt;=9,1,0)</f>
        <v/>
      </c>
      <c r="S209" s="7">
        <f>IF(OR(L209=10,M209="Vinta"),1,0)</f>
        <v/>
      </c>
      <c r="T209" s="7">
        <f>IF(M209="Persa",1,0)</f>
        <v/>
      </c>
      <c r="U209" s="14" t="n"/>
      <c r="V209" s="14" t="n"/>
      <c r="W209" s="14" t="n"/>
      <c r="X209" s="14" t="n"/>
      <c r="Y209" s="15" t="n"/>
      <c r="Z209" s="15" t="n"/>
      <c r="AA209" s="15" t="n"/>
      <c r="AB209" s="14" t="n"/>
      <c r="AC209" s="7">
        <f>IF(B209="","",IF(AB209="",TODAY()-B209,AB209-B209))</f>
        <v/>
      </c>
      <c r="AD209" s="14" t="n"/>
      <c r="AE209" s="14" t="n"/>
      <c r="AF209" s="14" t="n"/>
      <c r="AG209" s="37">
        <f>IF(B209="","",MAX(B209,IF(U209="",0,U209),IF(W209="",0,W209),IF(AB209="",0,AB209),IF(AN209="",0,AN209)))</f>
        <v/>
      </c>
      <c r="AH209" s="11">
        <f>IF(AG209="","",TODAY()-AG209)</f>
        <v/>
      </c>
      <c r="AI209" s="82">
        <f>IF(B209="","",MIN(100,IF(J209&gt;=300000,20,IF(J209&gt;=200000,10,5))+IF(OR(C209="Referral",C209="Passaparola"),20,IF(OR(C209="Sito web",C209="LinkedIn",C209="Email marketing"),15,10))+IF(L209&gt;=8,25,IF(L209&gt;=6,18,IF(L209&gt;=4,12,5)))+IF(AND(V209&lt;&gt;"",V209&lt;&gt;"Non risponde",V209&lt;&gt;"Non interessato"),10,0)+IF(X209="Eseguita",10,0)+IF(Z209&gt;0,15,0)))</f>
        <v/>
      </c>
      <c r="AJ209" s="82">
        <f>IF(AI209="","",IF(AI209&gt;=80,"Hot",IF(AI209&gt;=60,"Alta",IF(AI209&gt;=40,"Media","Bassa"))))</f>
        <v/>
      </c>
      <c r="AK209" s="11">
        <f>IF(B209="","",IF(U209="",TODAY()-B209,U209-B209))</f>
        <v/>
      </c>
      <c r="AL209" s="82">
        <f>IF(B209="","",IF(M209="Vinta","Chiusa - vinta",IF(M209="Persa","Chiusa - persa",IF(AND(U209="",TODAY()-B209&gt;1),"Contattare subito",IF(AND(M209="In corso",AH209&gt;7),"Lead in stallo",IF(AND(AN209&lt;&gt;"",AN209&lt;TODAY(),M209="In corso"),"Follow-up scaduto",IF(AND(K209="Offerta",Y209="",W209&lt;&gt;"",TODAY()-W209&gt;3),"Verificare offerta","OK"))))))</f>
        <v/>
      </c>
      <c r="AM209" s="38" t="n"/>
      <c r="AN209" s="39" t="n"/>
      <c r="AO209" s="11">
        <f>IF(AND(AN209&lt;&gt;"",AN209&lt;TODAY(),M209="In corso"),1,0)</f>
        <v/>
      </c>
      <c r="AP209" s="83">
        <f>IF(B209="","",IF(OR(M209="Vinta",M209="Persa"),0,IF(AL209="Contattare subito",50,0)+IF(AL209="Follow-up scaduto",40,0)+IF(AL209="Lead in stallo",35,0)+IF(AJ209="Hot",30,IF(AJ209="Alta",20,IF(AJ209="Media",10,0)))+IF(AO209=1,10,0)+L209/10+ROW()/100000))</f>
        <v/>
      </c>
    </row>
    <row r="210">
      <c r="A210" s="7">
        <f>IF(B210="","",ROW()-1)</f>
        <v/>
      </c>
      <c r="B210" s="14" t="n"/>
      <c r="C210" s="14" t="n"/>
      <c r="D210" s="14" t="n"/>
      <c r="E210" s="14" t="n"/>
      <c r="F210" s="14" t="n"/>
      <c r="G210" s="14" t="n"/>
      <c r="H210" s="14" t="n"/>
      <c r="I210" s="14" t="n"/>
      <c r="J210" s="14" t="n"/>
      <c r="K210" s="14" t="n"/>
      <c r="L210" s="7">
        <f>IF(K210="","",IF(K210="Nuovo",1,IF(K210="Tentativo contatto",1,IF(K210="Contattato",2,IF(K210="Qualificato",4,IF(K210="Visita fissata",5,IF(K210="Visita effettuata",6,IF(K210="Trattativa",7,IF(K210="Offerta",8,IF(K210="Prenotazione",9,IF(K210="Venduto",10,""))))))))))))</f>
        <v/>
      </c>
      <c r="M210" s="14" t="n"/>
      <c r="N210" s="7">
        <f>IF(L210&gt;=4,1,0)</f>
        <v/>
      </c>
      <c r="O210" s="7">
        <f>IF(L210&gt;=6,1,0)</f>
        <v/>
      </c>
      <c r="P210" s="7">
        <f>IF(L210&gt;=7,1,0)</f>
        <v/>
      </c>
      <c r="Q210" s="7">
        <f>IF(L210&gt;=8,1,0)</f>
        <v/>
      </c>
      <c r="R210" s="7">
        <f>IF(L210&gt;=9,1,0)</f>
        <v/>
      </c>
      <c r="S210" s="7">
        <f>IF(OR(L210=10,M210="Vinta"),1,0)</f>
        <v/>
      </c>
      <c r="T210" s="7">
        <f>IF(M210="Persa",1,0)</f>
        <v/>
      </c>
      <c r="U210" s="14" t="n"/>
      <c r="V210" s="14" t="n"/>
      <c r="W210" s="14" t="n"/>
      <c r="X210" s="14" t="n"/>
      <c r="Y210" s="15" t="n"/>
      <c r="Z210" s="15" t="n"/>
      <c r="AA210" s="15" t="n"/>
      <c r="AB210" s="14" t="n"/>
      <c r="AC210" s="7">
        <f>IF(B210="","",IF(AB210="",TODAY()-B210,AB210-B210))</f>
        <v/>
      </c>
      <c r="AD210" s="14" t="n"/>
      <c r="AE210" s="14" t="n"/>
      <c r="AF210" s="14" t="n"/>
      <c r="AG210" s="37">
        <f>IF(B210="","",MAX(B210,IF(U210="",0,U210),IF(W210="",0,W210),IF(AB210="",0,AB210),IF(AN210="",0,AN210)))</f>
        <v/>
      </c>
      <c r="AH210" s="11">
        <f>IF(AG210="","",TODAY()-AG210)</f>
        <v/>
      </c>
      <c r="AI210" s="80">
        <f>IF(B210="","",MIN(100,IF(J210&gt;=300000,20,IF(J210&gt;=200000,10,5))+IF(OR(C210="Referral",C210="Passaparola"),20,IF(OR(C210="Sito web",C210="LinkedIn",C210="Email marketing"),15,10))+IF(L210&gt;=8,25,IF(L210&gt;=6,18,IF(L210&gt;=4,12,5)))+IF(AND(V210&lt;&gt;"",V210&lt;&gt;"Non risponde",V210&lt;&gt;"Non interessato"),10,0)+IF(X210="Eseguita",10,0)+IF(Z210&gt;0,15,0)))</f>
        <v/>
      </c>
      <c r="AJ210" s="80">
        <f>IF(AI210="","",IF(AI210&gt;=80,"Hot",IF(AI210&gt;=60,"Alta",IF(AI210&gt;=40,"Media","Bassa"))))</f>
        <v/>
      </c>
      <c r="AK210" s="11">
        <f>IF(B210="","",IF(U210="",TODAY()-B210,U210-B210))</f>
        <v/>
      </c>
      <c r="AL210" s="80">
        <f>IF(B210="","",IF(M210="Vinta","Chiusa - vinta",IF(M210="Persa","Chiusa - persa",IF(AND(U210="",TODAY()-B210&gt;1),"Contattare subito",IF(AND(M210="In corso",AH210&gt;7),"Lead in stallo",IF(AND(AN210&lt;&gt;"",AN210&lt;TODAY(),M210="In corso"),"Follow-up scaduto",IF(AND(K210="Offerta",Y210="",W210&lt;&gt;"",TODAY()-W210&gt;3),"Verificare offerta","OK"))))))</f>
        <v/>
      </c>
      <c r="AM210" s="38" t="n"/>
      <c r="AN210" s="39" t="n"/>
      <c r="AO210" s="11">
        <f>IF(AND(AN210&lt;&gt;"",AN210&lt;TODAY(),M210="In corso"),1,0)</f>
        <v/>
      </c>
      <c r="AP210" s="81">
        <f>IF(B210="","",IF(OR(M210="Vinta",M210="Persa"),0,IF(AL210="Contattare subito",50,0)+IF(AL210="Follow-up scaduto",40,0)+IF(AL210="Lead in stallo",35,0)+IF(AJ210="Hot",30,IF(AJ210="Alta",20,IF(AJ210="Media",10,0)))+IF(AO210=1,10,0)+L210/10+ROW()/100000))</f>
        <v/>
      </c>
    </row>
    <row r="211">
      <c r="A211" s="7">
        <f>IF(B211="","",ROW()-1)</f>
        <v/>
      </c>
      <c r="B211" s="14" t="n"/>
      <c r="C211" s="14" t="n"/>
      <c r="D211" s="14" t="n"/>
      <c r="E211" s="14" t="n"/>
      <c r="F211" s="14" t="n"/>
      <c r="G211" s="14" t="n"/>
      <c r="H211" s="14" t="n"/>
      <c r="I211" s="14" t="n"/>
      <c r="J211" s="14" t="n"/>
      <c r="K211" s="14" t="n"/>
      <c r="L211" s="7">
        <f>IF(K211="","",IF(K211="Nuovo",1,IF(K211="Tentativo contatto",1,IF(K211="Contattato",2,IF(K211="Qualificato",4,IF(K211="Visita fissata",5,IF(K211="Visita effettuata",6,IF(K211="Trattativa",7,IF(K211="Offerta",8,IF(K211="Prenotazione",9,IF(K211="Venduto",10,""))))))))))))</f>
        <v/>
      </c>
      <c r="M211" s="14" t="n"/>
      <c r="N211" s="7">
        <f>IF(L211&gt;=4,1,0)</f>
        <v/>
      </c>
      <c r="O211" s="7">
        <f>IF(L211&gt;=6,1,0)</f>
        <v/>
      </c>
      <c r="P211" s="7">
        <f>IF(L211&gt;=7,1,0)</f>
        <v/>
      </c>
      <c r="Q211" s="7">
        <f>IF(L211&gt;=8,1,0)</f>
        <v/>
      </c>
      <c r="R211" s="7">
        <f>IF(L211&gt;=9,1,0)</f>
        <v/>
      </c>
      <c r="S211" s="7">
        <f>IF(OR(L211=10,M211="Vinta"),1,0)</f>
        <v/>
      </c>
      <c r="T211" s="7">
        <f>IF(M211="Persa",1,0)</f>
        <v/>
      </c>
      <c r="U211" s="14" t="n"/>
      <c r="V211" s="14" t="n"/>
      <c r="W211" s="14" t="n"/>
      <c r="X211" s="14" t="n"/>
      <c r="Y211" s="15" t="n"/>
      <c r="Z211" s="15" t="n"/>
      <c r="AA211" s="15" t="n"/>
      <c r="AB211" s="14" t="n"/>
      <c r="AC211" s="7">
        <f>IF(B211="","",IF(AB211="",TODAY()-B211,AB211-B211))</f>
        <v/>
      </c>
      <c r="AD211" s="14" t="n"/>
      <c r="AE211" s="14" t="n"/>
      <c r="AF211" s="14" t="n"/>
      <c r="AG211" s="37">
        <f>IF(B211="","",MAX(B211,IF(U211="",0,U211),IF(W211="",0,W211),IF(AB211="",0,AB211),IF(AN211="",0,AN211)))</f>
        <v/>
      </c>
      <c r="AH211" s="11">
        <f>IF(AG211="","",TODAY()-AG211)</f>
        <v/>
      </c>
      <c r="AI211" s="82">
        <f>IF(B211="","",MIN(100,IF(J211&gt;=300000,20,IF(J211&gt;=200000,10,5))+IF(OR(C211="Referral",C211="Passaparola"),20,IF(OR(C211="Sito web",C211="LinkedIn",C211="Email marketing"),15,10))+IF(L211&gt;=8,25,IF(L211&gt;=6,18,IF(L211&gt;=4,12,5)))+IF(AND(V211&lt;&gt;"",V211&lt;&gt;"Non risponde",V211&lt;&gt;"Non interessato"),10,0)+IF(X211="Eseguita",10,0)+IF(Z211&gt;0,15,0)))</f>
        <v/>
      </c>
      <c r="AJ211" s="82">
        <f>IF(AI211="","",IF(AI211&gt;=80,"Hot",IF(AI211&gt;=60,"Alta",IF(AI211&gt;=40,"Media","Bassa"))))</f>
        <v/>
      </c>
      <c r="AK211" s="11">
        <f>IF(B211="","",IF(U211="",TODAY()-B211,U211-B211))</f>
        <v/>
      </c>
      <c r="AL211" s="82">
        <f>IF(B211="","",IF(M211="Vinta","Chiusa - vinta",IF(M211="Persa","Chiusa - persa",IF(AND(U211="",TODAY()-B211&gt;1),"Contattare subito",IF(AND(M211="In corso",AH211&gt;7),"Lead in stallo",IF(AND(AN211&lt;&gt;"",AN211&lt;TODAY(),M211="In corso"),"Follow-up scaduto",IF(AND(K211="Offerta",Y211="",W211&lt;&gt;"",TODAY()-W211&gt;3),"Verificare offerta","OK"))))))</f>
        <v/>
      </c>
      <c r="AM211" s="38" t="n"/>
      <c r="AN211" s="39" t="n"/>
      <c r="AO211" s="11">
        <f>IF(AND(AN211&lt;&gt;"",AN211&lt;TODAY(),M211="In corso"),1,0)</f>
        <v/>
      </c>
      <c r="AP211" s="83">
        <f>IF(B211="","",IF(OR(M211="Vinta",M211="Persa"),0,IF(AL211="Contattare subito",50,0)+IF(AL211="Follow-up scaduto",40,0)+IF(AL211="Lead in stallo",35,0)+IF(AJ211="Hot",30,IF(AJ211="Alta",20,IF(AJ211="Media",10,0)))+IF(AO211=1,10,0)+L211/10+ROW()/100000))</f>
        <v/>
      </c>
    </row>
    <row r="212">
      <c r="A212" s="7">
        <f>IF(B212="","",ROW()-1)</f>
        <v/>
      </c>
      <c r="B212" s="14" t="n"/>
      <c r="C212" s="14" t="n"/>
      <c r="D212" s="14" t="n"/>
      <c r="E212" s="14" t="n"/>
      <c r="F212" s="14" t="n"/>
      <c r="G212" s="14" t="n"/>
      <c r="H212" s="14" t="n"/>
      <c r="I212" s="14" t="n"/>
      <c r="J212" s="14" t="n"/>
      <c r="K212" s="14" t="n"/>
      <c r="L212" s="7">
        <f>IF(K212="","",IF(K212="Nuovo",1,IF(K212="Tentativo contatto",1,IF(K212="Contattato",2,IF(K212="Qualificato",4,IF(K212="Visita fissata",5,IF(K212="Visita effettuata",6,IF(K212="Trattativa",7,IF(K212="Offerta",8,IF(K212="Prenotazione",9,IF(K212="Venduto",10,""))))))))))))</f>
        <v/>
      </c>
      <c r="M212" s="14" t="n"/>
      <c r="N212" s="7">
        <f>IF(L212&gt;=4,1,0)</f>
        <v/>
      </c>
      <c r="O212" s="7">
        <f>IF(L212&gt;=6,1,0)</f>
        <v/>
      </c>
      <c r="P212" s="7">
        <f>IF(L212&gt;=7,1,0)</f>
        <v/>
      </c>
      <c r="Q212" s="7">
        <f>IF(L212&gt;=8,1,0)</f>
        <v/>
      </c>
      <c r="R212" s="7">
        <f>IF(L212&gt;=9,1,0)</f>
        <v/>
      </c>
      <c r="S212" s="7">
        <f>IF(OR(L212=10,M212="Vinta"),1,0)</f>
        <v/>
      </c>
      <c r="T212" s="7">
        <f>IF(M212="Persa",1,0)</f>
        <v/>
      </c>
      <c r="U212" s="14" t="n"/>
      <c r="V212" s="14" t="n"/>
      <c r="W212" s="14" t="n"/>
      <c r="X212" s="14" t="n"/>
      <c r="Y212" s="15" t="n"/>
      <c r="Z212" s="15" t="n"/>
      <c r="AA212" s="15" t="n"/>
      <c r="AB212" s="14" t="n"/>
      <c r="AC212" s="7">
        <f>IF(B212="","",IF(AB212="",TODAY()-B212,AB212-B212))</f>
        <v/>
      </c>
      <c r="AD212" s="14" t="n"/>
      <c r="AE212" s="14" t="n"/>
      <c r="AF212" s="14" t="n"/>
      <c r="AG212" s="37">
        <f>IF(B212="","",MAX(B212,IF(U212="",0,U212),IF(W212="",0,W212),IF(AB212="",0,AB212),IF(AN212="",0,AN212)))</f>
        <v/>
      </c>
      <c r="AH212" s="11">
        <f>IF(AG212="","",TODAY()-AG212)</f>
        <v/>
      </c>
      <c r="AI212" s="80">
        <f>IF(B212="","",MIN(100,IF(J212&gt;=300000,20,IF(J212&gt;=200000,10,5))+IF(OR(C212="Referral",C212="Passaparola"),20,IF(OR(C212="Sito web",C212="LinkedIn",C212="Email marketing"),15,10))+IF(L212&gt;=8,25,IF(L212&gt;=6,18,IF(L212&gt;=4,12,5)))+IF(AND(V212&lt;&gt;"",V212&lt;&gt;"Non risponde",V212&lt;&gt;"Non interessato"),10,0)+IF(X212="Eseguita",10,0)+IF(Z212&gt;0,15,0)))</f>
        <v/>
      </c>
      <c r="AJ212" s="80">
        <f>IF(AI212="","",IF(AI212&gt;=80,"Hot",IF(AI212&gt;=60,"Alta",IF(AI212&gt;=40,"Media","Bassa"))))</f>
        <v/>
      </c>
      <c r="AK212" s="11">
        <f>IF(B212="","",IF(U212="",TODAY()-B212,U212-B212))</f>
        <v/>
      </c>
      <c r="AL212" s="80">
        <f>IF(B212="","",IF(M212="Vinta","Chiusa - vinta",IF(M212="Persa","Chiusa - persa",IF(AND(U212="",TODAY()-B212&gt;1),"Contattare subito",IF(AND(M212="In corso",AH212&gt;7),"Lead in stallo",IF(AND(AN212&lt;&gt;"",AN212&lt;TODAY(),M212="In corso"),"Follow-up scaduto",IF(AND(K212="Offerta",Y212="",W212&lt;&gt;"",TODAY()-W212&gt;3),"Verificare offerta","OK"))))))</f>
        <v/>
      </c>
      <c r="AM212" s="38" t="n"/>
      <c r="AN212" s="39" t="n"/>
      <c r="AO212" s="11">
        <f>IF(AND(AN212&lt;&gt;"",AN212&lt;TODAY(),M212="In corso"),1,0)</f>
        <v/>
      </c>
      <c r="AP212" s="81">
        <f>IF(B212="","",IF(OR(M212="Vinta",M212="Persa"),0,IF(AL212="Contattare subito",50,0)+IF(AL212="Follow-up scaduto",40,0)+IF(AL212="Lead in stallo",35,0)+IF(AJ212="Hot",30,IF(AJ212="Alta",20,IF(AJ212="Media",10,0)))+IF(AO212=1,10,0)+L212/10+ROW()/100000))</f>
        <v/>
      </c>
    </row>
    <row r="213">
      <c r="A213" s="7">
        <f>IF(B213="","",ROW()-1)</f>
        <v/>
      </c>
      <c r="B213" s="14" t="n"/>
      <c r="C213" s="14" t="n"/>
      <c r="D213" s="14" t="n"/>
      <c r="E213" s="14" t="n"/>
      <c r="F213" s="14" t="n"/>
      <c r="G213" s="14" t="n"/>
      <c r="H213" s="14" t="n"/>
      <c r="I213" s="14" t="n"/>
      <c r="J213" s="14" t="n"/>
      <c r="K213" s="14" t="n"/>
      <c r="L213" s="7">
        <f>IF(K213="","",IF(K213="Nuovo",1,IF(K213="Tentativo contatto",1,IF(K213="Contattato",2,IF(K213="Qualificato",4,IF(K213="Visita fissata",5,IF(K213="Visita effettuata",6,IF(K213="Trattativa",7,IF(K213="Offerta",8,IF(K213="Prenotazione",9,IF(K213="Venduto",10,""))))))))))))</f>
        <v/>
      </c>
      <c r="M213" s="14" t="n"/>
      <c r="N213" s="7">
        <f>IF(L213&gt;=4,1,0)</f>
        <v/>
      </c>
      <c r="O213" s="7">
        <f>IF(L213&gt;=6,1,0)</f>
        <v/>
      </c>
      <c r="P213" s="7">
        <f>IF(L213&gt;=7,1,0)</f>
        <v/>
      </c>
      <c r="Q213" s="7">
        <f>IF(L213&gt;=8,1,0)</f>
        <v/>
      </c>
      <c r="R213" s="7">
        <f>IF(L213&gt;=9,1,0)</f>
        <v/>
      </c>
      <c r="S213" s="7">
        <f>IF(OR(L213=10,M213="Vinta"),1,0)</f>
        <v/>
      </c>
      <c r="T213" s="7">
        <f>IF(M213="Persa",1,0)</f>
        <v/>
      </c>
      <c r="U213" s="14" t="n"/>
      <c r="V213" s="14" t="n"/>
      <c r="W213" s="14" t="n"/>
      <c r="X213" s="14" t="n"/>
      <c r="Y213" s="15" t="n"/>
      <c r="Z213" s="15" t="n"/>
      <c r="AA213" s="15" t="n"/>
      <c r="AB213" s="14" t="n"/>
      <c r="AC213" s="7">
        <f>IF(B213="","",IF(AB213="",TODAY()-B213,AB213-B213))</f>
        <v/>
      </c>
      <c r="AD213" s="14" t="n"/>
      <c r="AE213" s="14" t="n"/>
      <c r="AF213" s="14" t="n"/>
      <c r="AG213" s="37">
        <f>IF(B213="","",MAX(B213,IF(U213="",0,U213),IF(W213="",0,W213),IF(AB213="",0,AB213),IF(AN213="",0,AN213)))</f>
        <v/>
      </c>
      <c r="AH213" s="11">
        <f>IF(AG213="","",TODAY()-AG213)</f>
        <v/>
      </c>
      <c r="AI213" s="82">
        <f>IF(B213="","",MIN(100,IF(J213&gt;=300000,20,IF(J213&gt;=200000,10,5))+IF(OR(C213="Referral",C213="Passaparola"),20,IF(OR(C213="Sito web",C213="LinkedIn",C213="Email marketing"),15,10))+IF(L213&gt;=8,25,IF(L213&gt;=6,18,IF(L213&gt;=4,12,5)))+IF(AND(V213&lt;&gt;"",V213&lt;&gt;"Non risponde",V213&lt;&gt;"Non interessato"),10,0)+IF(X213="Eseguita",10,0)+IF(Z213&gt;0,15,0)))</f>
        <v/>
      </c>
      <c r="AJ213" s="82">
        <f>IF(AI213="","",IF(AI213&gt;=80,"Hot",IF(AI213&gt;=60,"Alta",IF(AI213&gt;=40,"Media","Bassa"))))</f>
        <v/>
      </c>
      <c r="AK213" s="11">
        <f>IF(B213="","",IF(U213="",TODAY()-B213,U213-B213))</f>
        <v/>
      </c>
      <c r="AL213" s="82">
        <f>IF(B213="","",IF(M213="Vinta","Chiusa - vinta",IF(M213="Persa","Chiusa - persa",IF(AND(U213="",TODAY()-B213&gt;1),"Contattare subito",IF(AND(M213="In corso",AH213&gt;7),"Lead in stallo",IF(AND(AN213&lt;&gt;"",AN213&lt;TODAY(),M213="In corso"),"Follow-up scaduto",IF(AND(K213="Offerta",Y213="",W213&lt;&gt;"",TODAY()-W213&gt;3),"Verificare offerta","OK"))))))</f>
        <v/>
      </c>
      <c r="AM213" s="38" t="n"/>
      <c r="AN213" s="39" t="n"/>
      <c r="AO213" s="11">
        <f>IF(AND(AN213&lt;&gt;"",AN213&lt;TODAY(),M213="In corso"),1,0)</f>
        <v/>
      </c>
      <c r="AP213" s="83">
        <f>IF(B213="","",IF(OR(M213="Vinta",M213="Persa"),0,IF(AL213="Contattare subito",50,0)+IF(AL213="Follow-up scaduto",40,0)+IF(AL213="Lead in stallo",35,0)+IF(AJ213="Hot",30,IF(AJ213="Alta",20,IF(AJ213="Media",10,0)))+IF(AO213=1,10,0)+L213/10+ROW()/100000))</f>
        <v/>
      </c>
    </row>
    <row r="214">
      <c r="A214" s="7">
        <f>IF(B214="","",ROW()-1)</f>
        <v/>
      </c>
      <c r="B214" s="14" t="n"/>
      <c r="C214" s="14" t="n"/>
      <c r="D214" s="14" t="n"/>
      <c r="E214" s="14" t="n"/>
      <c r="F214" s="14" t="n"/>
      <c r="G214" s="14" t="n"/>
      <c r="H214" s="14" t="n"/>
      <c r="I214" s="14" t="n"/>
      <c r="J214" s="14" t="n"/>
      <c r="K214" s="14" t="n"/>
      <c r="L214" s="7">
        <f>IF(K214="","",IF(K214="Nuovo",1,IF(K214="Tentativo contatto",1,IF(K214="Contattato",2,IF(K214="Qualificato",4,IF(K214="Visita fissata",5,IF(K214="Visita effettuata",6,IF(K214="Trattativa",7,IF(K214="Offerta",8,IF(K214="Prenotazione",9,IF(K214="Venduto",10,""))))))))))))</f>
        <v/>
      </c>
      <c r="M214" s="14" t="n"/>
      <c r="N214" s="7">
        <f>IF(L214&gt;=4,1,0)</f>
        <v/>
      </c>
      <c r="O214" s="7">
        <f>IF(L214&gt;=6,1,0)</f>
        <v/>
      </c>
      <c r="P214" s="7">
        <f>IF(L214&gt;=7,1,0)</f>
        <v/>
      </c>
      <c r="Q214" s="7">
        <f>IF(L214&gt;=8,1,0)</f>
        <v/>
      </c>
      <c r="R214" s="7">
        <f>IF(L214&gt;=9,1,0)</f>
        <v/>
      </c>
      <c r="S214" s="7">
        <f>IF(OR(L214=10,M214="Vinta"),1,0)</f>
        <v/>
      </c>
      <c r="T214" s="7">
        <f>IF(M214="Persa",1,0)</f>
        <v/>
      </c>
      <c r="U214" s="14" t="n"/>
      <c r="V214" s="14" t="n"/>
      <c r="W214" s="14" t="n"/>
      <c r="X214" s="14" t="n"/>
      <c r="Y214" s="15" t="n"/>
      <c r="Z214" s="15" t="n"/>
      <c r="AA214" s="15" t="n"/>
      <c r="AB214" s="14" t="n"/>
      <c r="AC214" s="7">
        <f>IF(B214="","",IF(AB214="",TODAY()-B214,AB214-B214))</f>
        <v/>
      </c>
      <c r="AD214" s="14" t="n"/>
      <c r="AE214" s="14" t="n"/>
      <c r="AF214" s="14" t="n"/>
      <c r="AG214" s="37">
        <f>IF(B214="","",MAX(B214,IF(U214="",0,U214),IF(W214="",0,W214),IF(AB214="",0,AB214),IF(AN214="",0,AN214)))</f>
        <v/>
      </c>
      <c r="AH214" s="11">
        <f>IF(AG214="","",TODAY()-AG214)</f>
        <v/>
      </c>
      <c r="AI214" s="80">
        <f>IF(B214="","",MIN(100,IF(J214&gt;=300000,20,IF(J214&gt;=200000,10,5))+IF(OR(C214="Referral",C214="Passaparola"),20,IF(OR(C214="Sito web",C214="LinkedIn",C214="Email marketing"),15,10))+IF(L214&gt;=8,25,IF(L214&gt;=6,18,IF(L214&gt;=4,12,5)))+IF(AND(V214&lt;&gt;"",V214&lt;&gt;"Non risponde",V214&lt;&gt;"Non interessato"),10,0)+IF(X214="Eseguita",10,0)+IF(Z214&gt;0,15,0)))</f>
        <v/>
      </c>
      <c r="AJ214" s="80">
        <f>IF(AI214="","",IF(AI214&gt;=80,"Hot",IF(AI214&gt;=60,"Alta",IF(AI214&gt;=40,"Media","Bassa"))))</f>
        <v/>
      </c>
      <c r="AK214" s="11">
        <f>IF(B214="","",IF(U214="",TODAY()-B214,U214-B214))</f>
        <v/>
      </c>
      <c r="AL214" s="80">
        <f>IF(B214="","",IF(M214="Vinta","Chiusa - vinta",IF(M214="Persa","Chiusa - persa",IF(AND(U214="",TODAY()-B214&gt;1),"Contattare subito",IF(AND(M214="In corso",AH214&gt;7),"Lead in stallo",IF(AND(AN214&lt;&gt;"",AN214&lt;TODAY(),M214="In corso"),"Follow-up scaduto",IF(AND(K214="Offerta",Y214="",W214&lt;&gt;"",TODAY()-W214&gt;3),"Verificare offerta","OK"))))))</f>
        <v/>
      </c>
      <c r="AM214" s="38" t="n"/>
      <c r="AN214" s="39" t="n"/>
      <c r="AO214" s="11">
        <f>IF(AND(AN214&lt;&gt;"",AN214&lt;TODAY(),M214="In corso"),1,0)</f>
        <v/>
      </c>
      <c r="AP214" s="81">
        <f>IF(B214="","",IF(OR(M214="Vinta",M214="Persa"),0,IF(AL214="Contattare subito",50,0)+IF(AL214="Follow-up scaduto",40,0)+IF(AL214="Lead in stallo",35,0)+IF(AJ214="Hot",30,IF(AJ214="Alta",20,IF(AJ214="Media",10,0)))+IF(AO214=1,10,0)+L214/10+ROW()/100000))</f>
        <v/>
      </c>
    </row>
    <row r="215">
      <c r="A215" s="7">
        <f>IF(B215="","",ROW()-1)</f>
        <v/>
      </c>
      <c r="B215" s="14" t="n"/>
      <c r="C215" s="14" t="n"/>
      <c r="D215" s="14" t="n"/>
      <c r="E215" s="14" t="n"/>
      <c r="F215" s="14" t="n"/>
      <c r="G215" s="14" t="n"/>
      <c r="H215" s="14" t="n"/>
      <c r="I215" s="14" t="n"/>
      <c r="J215" s="14" t="n"/>
      <c r="K215" s="14" t="n"/>
      <c r="L215" s="7">
        <f>IF(K215="","",IF(K215="Nuovo",1,IF(K215="Tentativo contatto",1,IF(K215="Contattato",2,IF(K215="Qualificato",4,IF(K215="Visita fissata",5,IF(K215="Visita effettuata",6,IF(K215="Trattativa",7,IF(K215="Offerta",8,IF(K215="Prenotazione",9,IF(K215="Venduto",10,""))))))))))))</f>
        <v/>
      </c>
      <c r="M215" s="14" t="n"/>
      <c r="N215" s="7">
        <f>IF(L215&gt;=4,1,0)</f>
        <v/>
      </c>
      <c r="O215" s="7">
        <f>IF(L215&gt;=6,1,0)</f>
        <v/>
      </c>
      <c r="P215" s="7">
        <f>IF(L215&gt;=7,1,0)</f>
        <v/>
      </c>
      <c r="Q215" s="7">
        <f>IF(L215&gt;=8,1,0)</f>
        <v/>
      </c>
      <c r="R215" s="7">
        <f>IF(L215&gt;=9,1,0)</f>
        <v/>
      </c>
      <c r="S215" s="7">
        <f>IF(OR(L215=10,M215="Vinta"),1,0)</f>
        <v/>
      </c>
      <c r="T215" s="7">
        <f>IF(M215="Persa",1,0)</f>
        <v/>
      </c>
      <c r="U215" s="14" t="n"/>
      <c r="V215" s="14" t="n"/>
      <c r="W215" s="14" t="n"/>
      <c r="X215" s="14" t="n"/>
      <c r="Y215" s="15" t="n"/>
      <c r="Z215" s="15" t="n"/>
      <c r="AA215" s="15" t="n"/>
      <c r="AB215" s="14" t="n"/>
      <c r="AC215" s="7">
        <f>IF(B215="","",IF(AB215="",TODAY()-B215,AB215-B215))</f>
        <v/>
      </c>
      <c r="AD215" s="14" t="n"/>
      <c r="AE215" s="14" t="n"/>
      <c r="AF215" s="14" t="n"/>
      <c r="AG215" s="37">
        <f>IF(B215="","",MAX(B215,IF(U215="",0,U215),IF(W215="",0,W215),IF(AB215="",0,AB215),IF(AN215="",0,AN215)))</f>
        <v/>
      </c>
      <c r="AH215" s="11">
        <f>IF(AG215="","",TODAY()-AG215)</f>
        <v/>
      </c>
      <c r="AI215" s="82">
        <f>IF(B215="","",MIN(100,IF(J215&gt;=300000,20,IF(J215&gt;=200000,10,5))+IF(OR(C215="Referral",C215="Passaparola"),20,IF(OR(C215="Sito web",C215="LinkedIn",C215="Email marketing"),15,10))+IF(L215&gt;=8,25,IF(L215&gt;=6,18,IF(L215&gt;=4,12,5)))+IF(AND(V215&lt;&gt;"",V215&lt;&gt;"Non risponde",V215&lt;&gt;"Non interessato"),10,0)+IF(X215="Eseguita",10,0)+IF(Z215&gt;0,15,0)))</f>
        <v/>
      </c>
      <c r="AJ215" s="82">
        <f>IF(AI215="","",IF(AI215&gt;=80,"Hot",IF(AI215&gt;=60,"Alta",IF(AI215&gt;=40,"Media","Bassa"))))</f>
        <v/>
      </c>
      <c r="AK215" s="11">
        <f>IF(B215="","",IF(U215="",TODAY()-B215,U215-B215))</f>
        <v/>
      </c>
      <c r="AL215" s="82">
        <f>IF(B215="","",IF(M215="Vinta","Chiusa - vinta",IF(M215="Persa","Chiusa - persa",IF(AND(U215="",TODAY()-B215&gt;1),"Contattare subito",IF(AND(M215="In corso",AH215&gt;7),"Lead in stallo",IF(AND(AN215&lt;&gt;"",AN215&lt;TODAY(),M215="In corso"),"Follow-up scaduto",IF(AND(K215="Offerta",Y215="",W215&lt;&gt;"",TODAY()-W215&gt;3),"Verificare offerta","OK"))))))</f>
        <v/>
      </c>
      <c r="AM215" s="38" t="n"/>
      <c r="AN215" s="39" t="n"/>
      <c r="AO215" s="11">
        <f>IF(AND(AN215&lt;&gt;"",AN215&lt;TODAY(),M215="In corso"),1,0)</f>
        <v/>
      </c>
      <c r="AP215" s="83">
        <f>IF(B215="","",IF(OR(M215="Vinta",M215="Persa"),0,IF(AL215="Contattare subito",50,0)+IF(AL215="Follow-up scaduto",40,0)+IF(AL215="Lead in stallo",35,0)+IF(AJ215="Hot",30,IF(AJ215="Alta",20,IF(AJ215="Media",10,0)))+IF(AO215=1,10,0)+L215/10+ROW()/100000))</f>
        <v/>
      </c>
    </row>
    <row r="216">
      <c r="A216" s="7">
        <f>IF(B216="","",ROW()-1)</f>
        <v/>
      </c>
      <c r="B216" s="14" t="n"/>
      <c r="C216" s="14" t="n"/>
      <c r="D216" s="14" t="n"/>
      <c r="E216" s="14" t="n"/>
      <c r="F216" s="14" t="n"/>
      <c r="G216" s="14" t="n"/>
      <c r="H216" s="14" t="n"/>
      <c r="I216" s="14" t="n"/>
      <c r="J216" s="14" t="n"/>
      <c r="K216" s="14" t="n"/>
      <c r="L216" s="7">
        <f>IF(K216="","",IF(K216="Nuovo",1,IF(K216="Tentativo contatto",1,IF(K216="Contattato",2,IF(K216="Qualificato",4,IF(K216="Visita fissata",5,IF(K216="Visita effettuata",6,IF(K216="Trattativa",7,IF(K216="Offerta",8,IF(K216="Prenotazione",9,IF(K216="Venduto",10,""))))))))))))</f>
        <v/>
      </c>
      <c r="M216" s="14" t="n"/>
      <c r="N216" s="7">
        <f>IF(L216&gt;=4,1,0)</f>
        <v/>
      </c>
      <c r="O216" s="7">
        <f>IF(L216&gt;=6,1,0)</f>
        <v/>
      </c>
      <c r="P216" s="7">
        <f>IF(L216&gt;=7,1,0)</f>
        <v/>
      </c>
      <c r="Q216" s="7">
        <f>IF(L216&gt;=8,1,0)</f>
        <v/>
      </c>
      <c r="R216" s="7">
        <f>IF(L216&gt;=9,1,0)</f>
        <v/>
      </c>
      <c r="S216" s="7">
        <f>IF(OR(L216=10,M216="Vinta"),1,0)</f>
        <v/>
      </c>
      <c r="T216" s="7">
        <f>IF(M216="Persa",1,0)</f>
        <v/>
      </c>
      <c r="U216" s="14" t="n"/>
      <c r="V216" s="14" t="n"/>
      <c r="W216" s="14" t="n"/>
      <c r="X216" s="14" t="n"/>
      <c r="Y216" s="15" t="n"/>
      <c r="Z216" s="15" t="n"/>
      <c r="AA216" s="15" t="n"/>
      <c r="AB216" s="14" t="n"/>
      <c r="AC216" s="7">
        <f>IF(B216="","",IF(AB216="",TODAY()-B216,AB216-B216))</f>
        <v/>
      </c>
      <c r="AD216" s="14" t="n"/>
      <c r="AE216" s="14" t="n"/>
      <c r="AF216" s="14" t="n"/>
      <c r="AG216" s="37">
        <f>IF(B216="","",MAX(B216,IF(U216="",0,U216),IF(W216="",0,W216),IF(AB216="",0,AB216),IF(AN216="",0,AN216)))</f>
        <v/>
      </c>
      <c r="AH216" s="11">
        <f>IF(AG216="","",TODAY()-AG216)</f>
        <v/>
      </c>
      <c r="AI216" s="80">
        <f>IF(B216="","",MIN(100,IF(J216&gt;=300000,20,IF(J216&gt;=200000,10,5))+IF(OR(C216="Referral",C216="Passaparola"),20,IF(OR(C216="Sito web",C216="LinkedIn",C216="Email marketing"),15,10))+IF(L216&gt;=8,25,IF(L216&gt;=6,18,IF(L216&gt;=4,12,5)))+IF(AND(V216&lt;&gt;"",V216&lt;&gt;"Non risponde",V216&lt;&gt;"Non interessato"),10,0)+IF(X216="Eseguita",10,0)+IF(Z216&gt;0,15,0)))</f>
        <v/>
      </c>
      <c r="AJ216" s="80">
        <f>IF(AI216="","",IF(AI216&gt;=80,"Hot",IF(AI216&gt;=60,"Alta",IF(AI216&gt;=40,"Media","Bassa"))))</f>
        <v/>
      </c>
      <c r="AK216" s="11">
        <f>IF(B216="","",IF(U216="",TODAY()-B216,U216-B216))</f>
        <v/>
      </c>
      <c r="AL216" s="80">
        <f>IF(B216="","",IF(M216="Vinta","Chiusa - vinta",IF(M216="Persa","Chiusa - persa",IF(AND(U216="",TODAY()-B216&gt;1),"Contattare subito",IF(AND(M216="In corso",AH216&gt;7),"Lead in stallo",IF(AND(AN216&lt;&gt;"",AN216&lt;TODAY(),M216="In corso"),"Follow-up scaduto",IF(AND(K216="Offerta",Y216="",W216&lt;&gt;"",TODAY()-W216&gt;3),"Verificare offerta","OK"))))))</f>
        <v/>
      </c>
      <c r="AM216" s="38" t="n"/>
      <c r="AN216" s="39" t="n"/>
      <c r="AO216" s="11">
        <f>IF(AND(AN216&lt;&gt;"",AN216&lt;TODAY(),M216="In corso"),1,0)</f>
        <v/>
      </c>
      <c r="AP216" s="81">
        <f>IF(B216="","",IF(OR(M216="Vinta",M216="Persa"),0,IF(AL216="Contattare subito",50,0)+IF(AL216="Follow-up scaduto",40,0)+IF(AL216="Lead in stallo",35,0)+IF(AJ216="Hot",30,IF(AJ216="Alta",20,IF(AJ216="Media",10,0)))+IF(AO216=1,10,0)+L216/10+ROW()/100000))</f>
        <v/>
      </c>
    </row>
    <row r="217">
      <c r="A217" s="7">
        <f>IF(B217="","",ROW()-1)</f>
        <v/>
      </c>
      <c r="B217" s="14" t="n"/>
      <c r="C217" s="14" t="n"/>
      <c r="D217" s="14" t="n"/>
      <c r="E217" s="14" t="n"/>
      <c r="F217" s="14" t="n"/>
      <c r="G217" s="14" t="n"/>
      <c r="H217" s="14" t="n"/>
      <c r="I217" s="14" t="n"/>
      <c r="J217" s="14" t="n"/>
      <c r="K217" s="14" t="n"/>
      <c r="L217" s="7">
        <f>IF(K217="","",IF(K217="Nuovo",1,IF(K217="Tentativo contatto",1,IF(K217="Contattato",2,IF(K217="Qualificato",4,IF(K217="Visita fissata",5,IF(K217="Visita effettuata",6,IF(K217="Trattativa",7,IF(K217="Offerta",8,IF(K217="Prenotazione",9,IF(K217="Venduto",10,""))))))))))))</f>
        <v/>
      </c>
      <c r="M217" s="14" t="n"/>
      <c r="N217" s="7">
        <f>IF(L217&gt;=4,1,0)</f>
        <v/>
      </c>
      <c r="O217" s="7">
        <f>IF(L217&gt;=6,1,0)</f>
        <v/>
      </c>
      <c r="P217" s="7">
        <f>IF(L217&gt;=7,1,0)</f>
        <v/>
      </c>
      <c r="Q217" s="7">
        <f>IF(L217&gt;=8,1,0)</f>
        <v/>
      </c>
      <c r="R217" s="7">
        <f>IF(L217&gt;=9,1,0)</f>
        <v/>
      </c>
      <c r="S217" s="7">
        <f>IF(OR(L217=10,M217="Vinta"),1,0)</f>
        <v/>
      </c>
      <c r="T217" s="7">
        <f>IF(M217="Persa",1,0)</f>
        <v/>
      </c>
      <c r="U217" s="14" t="n"/>
      <c r="V217" s="14" t="n"/>
      <c r="W217" s="14" t="n"/>
      <c r="X217" s="14" t="n"/>
      <c r="Y217" s="15" t="n"/>
      <c r="Z217" s="15" t="n"/>
      <c r="AA217" s="15" t="n"/>
      <c r="AB217" s="14" t="n"/>
      <c r="AC217" s="7">
        <f>IF(B217="","",IF(AB217="",TODAY()-B217,AB217-B217))</f>
        <v/>
      </c>
      <c r="AD217" s="14" t="n"/>
      <c r="AE217" s="14" t="n"/>
      <c r="AF217" s="14" t="n"/>
      <c r="AG217" s="37">
        <f>IF(B217="","",MAX(B217,IF(U217="",0,U217),IF(W217="",0,W217),IF(AB217="",0,AB217),IF(AN217="",0,AN217)))</f>
        <v/>
      </c>
      <c r="AH217" s="11">
        <f>IF(AG217="","",TODAY()-AG217)</f>
        <v/>
      </c>
      <c r="AI217" s="82">
        <f>IF(B217="","",MIN(100,IF(J217&gt;=300000,20,IF(J217&gt;=200000,10,5))+IF(OR(C217="Referral",C217="Passaparola"),20,IF(OR(C217="Sito web",C217="LinkedIn",C217="Email marketing"),15,10))+IF(L217&gt;=8,25,IF(L217&gt;=6,18,IF(L217&gt;=4,12,5)))+IF(AND(V217&lt;&gt;"",V217&lt;&gt;"Non risponde",V217&lt;&gt;"Non interessato"),10,0)+IF(X217="Eseguita",10,0)+IF(Z217&gt;0,15,0)))</f>
        <v/>
      </c>
      <c r="AJ217" s="82">
        <f>IF(AI217="","",IF(AI217&gt;=80,"Hot",IF(AI217&gt;=60,"Alta",IF(AI217&gt;=40,"Media","Bassa"))))</f>
        <v/>
      </c>
      <c r="AK217" s="11">
        <f>IF(B217="","",IF(U217="",TODAY()-B217,U217-B217))</f>
        <v/>
      </c>
      <c r="AL217" s="82">
        <f>IF(B217="","",IF(M217="Vinta","Chiusa - vinta",IF(M217="Persa","Chiusa - persa",IF(AND(U217="",TODAY()-B217&gt;1),"Contattare subito",IF(AND(M217="In corso",AH217&gt;7),"Lead in stallo",IF(AND(AN217&lt;&gt;"",AN217&lt;TODAY(),M217="In corso"),"Follow-up scaduto",IF(AND(K217="Offerta",Y217="",W217&lt;&gt;"",TODAY()-W217&gt;3),"Verificare offerta","OK"))))))</f>
        <v/>
      </c>
      <c r="AM217" s="38" t="n"/>
      <c r="AN217" s="39" t="n"/>
      <c r="AO217" s="11">
        <f>IF(AND(AN217&lt;&gt;"",AN217&lt;TODAY(),M217="In corso"),1,0)</f>
        <v/>
      </c>
      <c r="AP217" s="83">
        <f>IF(B217="","",IF(OR(M217="Vinta",M217="Persa"),0,IF(AL217="Contattare subito",50,0)+IF(AL217="Follow-up scaduto",40,0)+IF(AL217="Lead in stallo",35,0)+IF(AJ217="Hot",30,IF(AJ217="Alta",20,IF(AJ217="Media",10,0)))+IF(AO217=1,10,0)+L217/10+ROW()/100000))</f>
        <v/>
      </c>
    </row>
    <row r="218">
      <c r="A218" s="7">
        <f>IF(B218="","",ROW()-1)</f>
        <v/>
      </c>
      <c r="B218" s="14" t="n"/>
      <c r="C218" s="14" t="n"/>
      <c r="D218" s="14" t="n"/>
      <c r="E218" s="14" t="n"/>
      <c r="F218" s="14" t="n"/>
      <c r="G218" s="14" t="n"/>
      <c r="H218" s="14" t="n"/>
      <c r="I218" s="14" t="n"/>
      <c r="J218" s="14" t="n"/>
      <c r="K218" s="14" t="n"/>
      <c r="L218" s="7">
        <f>IF(K218="","",IF(K218="Nuovo",1,IF(K218="Tentativo contatto",1,IF(K218="Contattato",2,IF(K218="Qualificato",4,IF(K218="Visita fissata",5,IF(K218="Visita effettuata",6,IF(K218="Trattativa",7,IF(K218="Offerta",8,IF(K218="Prenotazione",9,IF(K218="Venduto",10,""))))))))))))</f>
        <v/>
      </c>
      <c r="M218" s="14" t="n"/>
      <c r="N218" s="7">
        <f>IF(L218&gt;=4,1,0)</f>
        <v/>
      </c>
      <c r="O218" s="7">
        <f>IF(L218&gt;=6,1,0)</f>
        <v/>
      </c>
      <c r="P218" s="7">
        <f>IF(L218&gt;=7,1,0)</f>
        <v/>
      </c>
      <c r="Q218" s="7">
        <f>IF(L218&gt;=8,1,0)</f>
        <v/>
      </c>
      <c r="R218" s="7">
        <f>IF(L218&gt;=9,1,0)</f>
        <v/>
      </c>
      <c r="S218" s="7">
        <f>IF(OR(L218=10,M218="Vinta"),1,0)</f>
        <v/>
      </c>
      <c r="T218" s="7">
        <f>IF(M218="Persa",1,0)</f>
        <v/>
      </c>
      <c r="U218" s="14" t="n"/>
      <c r="V218" s="14" t="n"/>
      <c r="W218" s="14" t="n"/>
      <c r="X218" s="14" t="n"/>
      <c r="Y218" s="15" t="n"/>
      <c r="Z218" s="15" t="n"/>
      <c r="AA218" s="15" t="n"/>
      <c r="AB218" s="14" t="n"/>
      <c r="AC218" s="7">
        <f>IF(B218="","",IF(AB218="",TODAY()-B218,AB218-B218))</f>
        <v/>
      </c>
      <c r="AD218" s="14" t="n"/>
      <c r="AE218" s="14" t="n"/>
      <c r="AF218" s="14" t="n"/>
      <c r="AG218" s="37">
        <f>IF(B218="","",MAX(B218,IF(U218="",0,U218),IF(W218="",0,W218),IF(AB218="",0,AB218),IF(AN218="",0,AN218)))</f>
        <v/>
      </c>
      <c r="AH218" s="11">
        <f>IF(AG218="","",TODAY()-AG218)</f>
        <v/>
      </c>
      <c r="AI218" s="80">
        <f>IF(B218="","",MIN(100,IF(J218&gt;=300000,20,IF(J218&gt;=200000,10,5))+IF(OR(C218="Referral",C218="Passaparola"),20,IF(OR(C218="Sito web",C218="LinkedIn",C218="Email marketing"),15,10))+IF(L218&gt;=8,25,IF(L218&gt;=6,18,IF(L218&gt;=4,12,5)))+IF(AND(V218&lt;&gt;"",V218&lt;&gt;"Non risponde",V218&lt;&gt;"Non interessato"),10,0)+IF(X218="Eseguita",10,0)+IF(Z218&gt;0,15,0)))</f>
        <v/>
      </c>
      <c r="AJ218" s="80">
        <f>IF(AI218="","",IF(AI218&gt;=80,"Hot",IF(AI218&gt;=60,"Alta",IF(AI218&gt;=40,"Media","Bassa"))))</f>
        <v/>
      </c>
      <c r="AK218" s="11">
        <f>IF(B218="","",IF(U218="",TODAY()-B218,U218-B218))</f>
        <v/>
      </c>
      <c r="AL218" s="80">
        <f>IF(B218="","",IF(M218="Vinta","Chiusa - vinta",IF(M218="Persa","Chiusa - persa",IF(AND(U218="",TODAY()-B218&gt;1),"Contattare subito",IF(AND(M218="In corso",AH218&gt;7),"Lead in stallo",IF(AND(AN218&lt;&gt;"",AN218&lt;TODAY(),M218="In corso"),"Follow-up scaduto",IF(AND(K218="Offerta",Y218="",W218&lt;&gt;"",TODAY()-W218&gt;3),"Verificare offerta","OK"))))))</f>
        <v/>
      </c>
      <c r="AM218" s="38" t="n"/>
      <c r="AN218" s="39" t="n"/>
      <c r="AO218" s="11">
        <f>IF(AND(AN218&lt;&gt;"",AN218&lt;TODAY(),M218="In corso"),1,0)</f>
        <v/>
      </c>
      <c r="AP218" s="81">
        <f>IF(B218="","",IF(OR(M218="Vinta",M218="Persa"),0,IF(AL218="Contattare subito",50,0)+IF(AL218="Follow-up scaduto",40,0)+IF(AL218="Lead in stallo",35,0)+IF(AJ218="Hot",30,IF(AJ218="Alta",20,IF(AJ218="Media",10,0)))+IF(AO218=1,10,0)+L218/10+ROW()/100000))</f>
        <v/>
      </c>
    </row>
    <row r="219">
      <c r="A219" s="7">
        <f>IF(B219="","",ROW()-1)</f>
        <v/>
      </c>
      <c r="B219" s="14" t="n"/>
      <c r="C219" s="14" t="n"/>
      <c r="D219" s="14" t="n"/>
      <c r="E219" s="14" t="n"/>
      <c r="F219" s="14" t="n"/>
      <c r="G219" s="14" t="n"/>
      <c r="H219" s="14" t="n"/>
      <c r="I219" s="14" t="n"/>
      <c r="J219" s="14" t="n"/>
      <c r="K219" s="14" t="n"/>
      <c r="L219" s="7">
        <f>IF(K219="","",IF(K219="Nuovo",1,IF(K219="Tentativo contatto",1,IF(K219="Contattato",2,IF(K219="Qualificato",4,IF(K219="Visita fissata",5,IF(K219="Visita effettuata",6,IF(K219="Trattativa",7,IF(K219="Offerta",8,IF(K219="Prenotazione",9,IF(K219="Venduto",10,""))))))))))))</f>
        <v/>
      </c>
      <c r="M219" s="14" t="n"/>
      <c r="N219" s="7">
        <f>IF(L219&gt;=4,1,0)</f>
        <v/>
      </c>
      <c r="O219" s="7">
        <f>IF(L219&gt;=6,1,0)</f>
        <v/>
      </c>
      <c r="P219" s="7">
        <f>IF(L219&gt;=7,1,0)</f>
        <v/>
      </c>
      <c r="Q219" s="7">
        <f>IF(L219&gt;=8,1,0)</f>
        <v/>
      </c>
      <c r="R219" s="7">
        <f>IF(L219&gt;=9,1,0)</f>
        <v/>
      </c>
      <c r="S219" s="7">
        <f>IF(OR(L219=10,M219="Vinta"),1,0)</f>
        <v/>
      </c>
      <c r="T219" s="7">
        <f>IF(M219="Persa",1,0)</f>
        <v/>
      </c>
      <c r="U219" s="14" t="n"/>
      <c r="V219" s="14" t="n"/>
      <c r="W219" s="14" t="n"/>
      <c r="X219" s="14" t="n"/>
      <c r="Y219" s="15" t="n"/>
      <c r="Z219" s="15" t="n"/>
      <c r="AA219" s="15" t="n"/>
      <c r="AB219" s="14" t="n"/>
      <c r="AC219" s="7">
        <f>IF(B219="","",IF(AB219="",TODAY()-B219,AB219-B219))</f>
        <v/>
      </c>
      <c r="AD219" s="14" t="n"/>
      <c r="AE219" s="14" t="n"/>
      <c r="AF219" s="14" t="n"/>
      <c r="AG219" s="37">
        <f>IF(B219="","",MAX(B219,IF(U219="",0,U219),IF(W219="",0,W219),IF(AB219="",0,AB219),IF(AN219="",0,AN219)))</f>
        <v/>
      </c>
      <c r="AH219" s="11">
        <f>IF(AG219="","",TODAY()-AG219)</f>
        <v/>
      </c>
      <c r="AI219" s="82">
        <f>IF(B219="","",MIN(100,IF(J219&gt;=300000,20,IF(J219&gt;=200000,10,5))+IF(OR(C219="Referral",C219="Passaparola"),20,IF(OR(C219="Sito web",C219="LinkedIn",C219="Email marketing"),15,10))+IF(L219&gt;=8,25,IF(L219&gt;=6,18,IF(L219&gt;=4,12,5)))+IF(AND(V219&lt;&gt;"",V219&lt;&gt;"Non risponde",V219&lt;&gt;"Non interessato"),10,0)+IF(X219="Eseguita",10,0)+IF(Z219&gt;0,15,0)))</f>
        <v/>
      </c>
      <c r="AJ219" s="82">
        <f>IF(AI219="","",IF(AI219&gt;=80,"Hot",IF(AI219&gt;=60,"Alta",IF(AI219&gt;=40,"Media","Bassa"))))</f>
        <v/>
      </c>
      <c r="AK219" s="11">
        <f>IF(B219="","",IF(U219="",TODAY()-B219,U219-B219))</f>
        <v/>
      </c>
      <c r="AL219" s="82">
        <f>IF(B219="","",IF(M219="Vinta","Chiusa - vinta",IF(M219="Persa","Chiusa - persa",IF(AND(U219="",TODAY()-B219&gt;1),"Contattare subito",IF(AND(M219="In corso",AH219&gt;7),"Lead in stallo",IF(AND(AN219&lt;&gt;"",AN219&lt;TODAY(),M219="In corso"),"Follow-up scaduto",IF(AND(K219="Offerta",Y219="",W219&lt;&gt;"",TODAY()-W219&gt;3),"Verificare offerta","OK"))))))</f>
        <v/>
      </c>
      <c r="AM219" s="38" t="n"/>
      <c r="AN219" s="39" t="n"/>
      <c r="AO219" s="11">
        <f>IF(AND(AN219&lt;&gt;"",AN219&lt;TODAY(),M219="In corso"),1,0)</f>
        <v/>
      </c>
      <c r="AP219" s="83">
        <f>IF(B219="","",IF(OR(M219="Vinta",M219="Persa"),0,IF(AL219="Contattare subito",50,0)+IF(AL219="Follow-up scaduto",40,0)+IF(AL219="Lead in stallo",35,0)+IF(AJ219="Hot",30,IF(AJ219="Alta",20,IF(AJ219="Media",10,0)))+IF(AO219=1,10,0)+L219/10+ROW()/100000))</f>
        <v/>
      </c>
    </row>
    <row r="220">
      <c r="A220" s="7">
        <f>IF(B220="","",ROW()-1)</f>
        <v/>
      </c>
      <c r="B220" s="14" t="n"/>
      <c r="C220" s="14" t="n"/>
      <c r="D220" s="14" t="n"/>
      <c r="E220" s="14" t="n"/>
      <c r="F220" s="14" t="n"/>
      <c r="G220" s="14" t="n"/>
      <c r="H220" s="14" t="n"/>
      <c r="I220" s="14" t="n"/>
      <c r="J220" s="14" t="n"/>
      <c r="K220" s="14" t="n"/>
      <c r="L220" s="7">
        <f>IF(K220="","",IF(K220="Nuovo",1,IF(K220="Tentativo contatto",1,IF(K220="Contattato",2,IF(K220="Qualificato",4,IF(K220="Visita fissata",5,IF(K220="Visita effettuata",6,IF(K220="Trattativa",7,IF(K220="Offerta",8,IF(K220="Prenotazione",9,IF(K220="Venduto",10,""))))))))))))</f>
        <v/>
      </c>
      <c r="M220" s="14" t="n"/>
      <c r="N220" s="7">
        <f>IF(L220&gt;=4,1,0)</f>
        <v/>
      </c>
      <c r="O220" s="7">
        <f>IF(L220&gt;=6,1,0)</f>
        <v/>
      </c>
      <c r="P220" s="7">
        <f>IF(L220&gt;=7,1,0)</f>
        <v/>
      </c>
      <c r="Q220" s="7">
        <f>IF(L220&gt;=8,1,0)</f>
        <v/>
      </c>
      <c r="R220" s="7">
        <f>IF(L220&gt;=9,1,0)</f>
        <v/>
      </c>
      <c r="S220" s="7">
        <f>IF(OR(L220=10,M220="Vinta"),1,0)</f>
        <v/>
      </c>
      <c r="T220" s="7">
        <f>IF(M220="Persa",1,0)</f>
        <v/>
      </c>
      <c r="U220" s="14" t="n"/>
      <c r="V220" s="14" t="n"/>
      <c r="W220" s="14" t="n"/>
      <c r="X220" s="14" t="n"/>
      <c r="Y220" s="15" t="n"/>
      <c r="Z220" s="15" t="n"/>
      <c r="AA220" s="15" t="n"/>
      <c r="AB220" s="14" t="n"/>
      <c r="AC220" s="7">
        <f>IF(B220="","",IF(AB220="",TODAY()-B220,AB220-B220))</f>
        <v/>
      </c>
      <c r="AD220" s="14" t="n"/>
      <c r="AE220" s="14" t="n"/>
      <c r="AF220" s="14" t="n"/>
      <c r="AG220" s="37">
        <f>IF(B220="","",MAX(B220,IF(U220="",0,U220),IF(W220="",0,W220),IF(AB220="",0,AB220),IF(AN220="",0,AN220)))</f>
        <v/>
      </c>
      <c r="AH220" s="11">
        <f>IF(AG220="","",TODAY()-AG220)</f>
        <v/>
      </c>
      <c r="AI220" s="80">
        <f>IF(B220="","",MIN(100,IF(J220&gt;=300000,20,IF(J220&gt;=200000,10,5))+IF(OR(C220="Referral",C220="Passaparola"),20,IF(OR(C220="Sito web",C220="LinkedIn",C220="Email marketing"),15,10))+IF(L220&gt;=8,25,IF(L220&gt;=6,18,IF(L220&gt;=4,12,5)))+IF(AND(V220&lt;&gt;"",V220&lt;&gt;"Non risponde",V220&lt;&gt;"Non interessato"),10,0)+IF(X220="Eseguita",10,0)+IF(Z220&gt;0,15,0)))</f>
        <v/>
      </c>
      <c r="AJ220" s="80">
        <f>IF(AI220="","",IF(AI220&gt;=80,"Hot",IF(AI220&gt;=60,"Alta",IF(AI220&gt;=40,"Media","Bassa"))))</f>
        <v/>
      </c>
      <c r="AK220" s="11">
        <f>IF(B220="","",IF(U220="",TODAY()-B220,U220-B220))</f>
        <v/>
      </c>
      <c r="AL220" s="80">
        <f>IF(B220="","",IF(M220="Vinta","Chiusa - vinta",IF(M220="Persa","Chiusa - persa",IF(AND(U220="",TODAY()-B220&gt;1),"Contattare subito",IF(AND(M220="In corso",AH220&gt;7),"Lead in stallo",IF(AND(AN220&lt;&gt;"",AN220&lt;TODAY(),M220="In corso"),"Follow-up scaduto",IF(AND(K220="Offerta",Y220="",W220&lt;&gt;"",TODAY()-W220&gt;3),"Verificare offerta","OK"))))))</f>
        <v/>
      </c>
      <c r="AM220" s="38" t="n"/>
      <c r="AN220" s="39" t="n"/>
      <c r="AO220" s="11">
        <f>IF(AND(AN220&lt;&gt;"",AN220&lt;TODAY(),M220="In corso"),1,0)</f>
        <v/>
      </c>
      <c r="AP220" s="81">
        <f>IF(B220="","",IF(OR(M220="Vinta",M220="Persa"),0,IF(AL220="Contattare subito",50,0)+IF(AL220="Follow-up scaduto",40,0)+IF(AL220="Lead in stallo",35,0)+IF(AJ220="Hot",30,IF(AJ220="Alta",20,IF(AJ220="Media",10,0)))+IF(AO220=1,10,0)+L220/10+ROW()/100000))</f>
        <v/>
      </c>
    </row>
    <row r="221">
      <c r="A221" s="7">
        <f>IF(B221="","",ROW()-1)</f>
        <v/>
      </c>
      <c r="B221" s="14" t="n"/>
      <c r="C221" s="14" t="n"/>
      <c r="D221" s="14" t="n"/>
      <c r="E221" s="14" t="n"/>
      <c r="F221" s="14" t="n"/>
      <c r="G221" s="14" t="n"/>
      <c r="H221" s="14" t="n"/>
      <c r="I221" s="14" t="n"/>
      <c r="J221" s="14" t="n"/>
      <c r="K221" s="14" t="n"/>
      <c r="L221" s="7">
        <f>IF(K221="","",IF(K221="Nuovo",1,IF(K221="Tentativo contatto",1,IF(K221="Contattato",2,IF(K221="Qualificato",4,IF(K221="Visita fissata",5,IF(K221="Visita effettuata",6,IF(K221="Trattativa",7,IF(K221="Offerta",8,IF(K221="Prenotazione",9,IF(K221="Venduto",10,""))))))))))))</f>
        <v/>
      </c>
      <c r="M221" s="14" t="n"/>
      <c r="N221" s="7">
        <f>IF(L221&gt;=4,1,0)</f>
        <v/>
      </c>
      <c r="O221" s="7">
        <f>IF(L221&gt;=6,1,0)</f>
        <v/>
      </c>
      <c r="P221" s="7">
        <f>IF(L221&gt;=7,1,0)</f>
        <v/>
      </c>
      <c r="Q221" s="7">
        <f>IF(L221&gt;=8,1,0)</f>
        <v/>
      </c>
      <c r="R221" s="7">
        <f>IF(L221&gt;=9,1,0)</f>
        <v/>
      </c>
      <c r="S221" s="7">
        <f>IF(OR(L221=10,M221="Vinta"),1,0)</f>
        <v/>
      </c>
      <c r="T221" s="7">
        <f>IF(M221="Persa",1,0)</f>
        <v/>
      </c>
      <c r="U221" s="14" t="n"/>
      <c r="V221" s="14" t="n"/>
      <c r="W221" s="14" t="n"/>
      <c r="X221" s="14" t="n"/>
      <c r="Y221" s="15" t="n"/>
      <c r="Z221" s="15" t="n"/>
      <c r="AA221" s="15" t="n"/>
      <c r="AB221" s="14" t="n"/>
      <c r="AC221" s="7">
        <f>IF(B221="","",IF(AB221="",TODAY()-B221,AB221-B221))</f>
        <v/>
      </c>
      <c r="AD221" s="14" t="n"/>
      <c r="AE221" s="14" t="n"/>
      <c r="AF221" s="14" t="n"/>
      <c r="AG221" s="37">
        <f>IF(B221="","",MAX(B221,IF(U221="",0,U221),IF(W221="",0,W221),IF(AB221="",0,AB221),IF(AN221="",0,AN221)))</f>
        <v/>
      </c>
      <c r="AH221" s="11">
        <f>IF(AG221="","",TODAY()-AG221)</f>
        <v/>
      </c>
      <c r="AI221" s="82">
        <f>IF(B221="","",MIN(100,IF(J221&gt;=300000,20,IF(J221&gt;=200000,10,5))+IF(OR(C221="Referral",C221="Passaparola"),20,IF(OR(C221="Sito web",C221="LinkedIn",C221="Email marketing"),15,10))+IF(L221&gt;=8,25,IF(L221&gt;=6,18,IF(L221&gt;=4,12,5)))+IF(AND(V221&lt;&gt;"",V221&lt;&gt;"Non risponde",V221&lt;&gt;"Non interessato"),10,0)+IF(X221="Eseguita",10,0)+IF(Z221&gt;0,15,0)))</f>
        <v/>
      </c>
      <c r="AJ221" s="82">
        <f>IF(AI221="","",IF(AI221&gt;=80,"Hot",IF(AI221&gt;=60,"Alta",IF(AI221&gt;=40,"Media","Bassa"))))</f>
        <v/>
      </c>
      <c r="AK221" s="11">
        <f>IF(B221="","",IF(U221="",TODAY()-B221,U221-B221))</f>
        <v/>
      </c>
      <c r="AL221" s="82">
        <f>IF(B221="","",IF(M221="Vinta","Chiusa - vinta",IF(M221="Persa","Chiusa - persa",IF(AND(U221="",TODAY()-B221&gt;1),"Contattare subito",IF(AND(M221="In corso",AH221&gt;7),"Lead in stallo",IF(AND(AN221&lt;&gt;"",AN221&lt;TODAY(),M221="In corso"),"Follow-up scaduto",IF(AND(K221="Offerta",Y221="",W221&lt;&gt;"",TODAY()-W221&gt;3),"Verificare offerta","OK"))))))</f>
        <v/>
      </c>
      <c r="AM221" s="38" t="n"/>
      <c r="AN221" s="39" t="n"/>
      <c r="AO221" s="11">
        <f>IF(AND(AN221&lt;&gt;"",AN221&lt;TODAY(),M221="In corso"),1,0)</f>
        <v/>
      </c>
      <c r="AP221" s="83">
        <f>IF(B221="","",IF(OR(M221="Vinta",M221="Persa"),0,IF(AL221="Contattare subito",50,0)+IF(AL221="Follow-up scaduto",40,0)+IF(AL221="Lead in stallo",35,0)+IF(AJ221="Hot",30,IF(AJ221="Alta",20,IF(AJ221="Media",10,0)))+IF(AO221=1,10,0)+L221/10+ROW()/100000))</f>
        <v/>
      </c>
    </row>
    <row r="222">
      <c r="A222" s="7">
        <f>IF(B222="","",ROW()-1)</f>
        <v/>
      </c>
      <c r="B222" s="14" t="n"/>
      <c r="C222" s="14" t="n"/>
      <c r="D222" s="14" t="n"/>
      <c r="E222" s="14" t="n"/>
      <c r="F222" s="14" t="n"/>
      <c r="G222" s="14" t="n"/>
      <c r="H222" s="14" t="n"/>
      <c r="I222" s="14" t="n"/>
      <c r="J222" s="14" t="n"/>
      <c r="K222" s="14" t="n"/>
      <c r="L222" s="7">
        <f>IF(K222="","",IF(K222="Nuovo",1,IF(K222="Tentativo contatto",1,IF(K222="Contattato",2,IF(K222="Qualificato",4,IF(K222="Visita fissata",5,IF(K222="Visita effettuata",6,IF(K222="Trattativa",7,IF(K222="Offerta",8,IF(K222="Prenotazione",9,IF(K222="Venduto",10,""))))))))))))</f>
        <v/>
      </c>
      <c r="M222" s="14" t="n"/>
      <c r="N222" s="7">
        <f>IF(L222&gt;=4,1,0)</f>
        <v/>
      </c>
      <c r="O222" s="7">
        <f>IF(L222&gt;=6,1,0)</f>
        <v/>
      </c>
      <c r="P222" s="7">
        <f>IF(L222&gt;=7,1,0)</f>
        <v/>
      </c>
      <c r="Q222" s="7">
        <f>IF(L222&gt;=8,1,0)</f>
        <v/>
      </c>
      <c r="R222" s="7">
        <f>IF(L222&gt;=9,1,0)</f>
        <v/>
      </c>
      <c r="S222" s="7">
        <f>IF(OR(L222=10,M222="Vinta"),1,0)</f>
        <v/>
      </c>
      <c r="T222" s="7">
        <f>IF(M222="Persa",1,0)</f>
        <v/>
      </c>
      <c r="U222" s="14" t="n"/>
      <c r="V222" s="14" t="n"/>
      <c r="W222" s="14" t="n"/>
      <c r="X222" s="14" t="n"/>
      <c r="Y222" s="15" t="n"/>
      <c r="Z222" s="15" t="n"/>
      <c r="AA222" s="15" t="n"/>
      <c r="AB222" s="14" t="n"/>
      <c r="AC222" s="7">
        <f>IF(B222="","",IF(AB222="",TODAY()-B222,AB222-B222))</f>
        <v/>
      </c>
      <c r="AD222" s="14" t="n"/>
      <c r="AE222" s="14" t="n"/>
      <c r="AF222" s="14" t="n"/>
      <c r="AG222" s="37">
        <f>IF(B222="","",MAX(B222,IF(U222="",0,U222),IF(W222="",0,W222),IF(AB222="",0,AB222),IF(AN222="",0,AN222)))</f>
        <v/>
      </c>
      <c r="AH222" s="11">
        <f>IF(AG222="","",TODAY()-AG222)</f>
        <v/>
      </c>
      <c r="AI222" s="80">
        <f>IF(B222="","",MIN(100,IF(J222&gt;=300000,20,IF(J222&gt;=200000,10,5))+IF(OR(C222="Referral",C222="Passaparola"),20,IF(OR(C222="Sito web",C222="LinkedIn",C222="Email marketing"),15,10))+IF(L222&gt;=8,25,IF(L222&gt;=6,18,IF(L222&gt;=4,12,5)))+IF(AND(V222&lt;&gt;"",V222&lt;&gt;"Non risponde",V222&lt;&gt;"Non interessato"),10,0)+IF(X222="Eseguita",10,0)+IF(Z222&gt;0,15,0)))</f>
        <v/>
      </c>
      <c r="AJ222" s="80">
        <f>IF(AI222="","",IF(AI222&gt;=80,"Hot",IF(AI222&gt;=60,"Alta",IF(AI222&gt;=40,"Media","Bassa"))))</f>
        <v/>
      </c>
      <c r="AK222" s="11">
        <f>IF(B222="","",IF(U222="",TODAY()-B222,U222-B222))</f>
        <v/>
      </c>
      <c r="AL222" s="80">
        <f>IF(B222="","",IF(M222="Vinta","Chiusa - vinta",IF(M222="Persa","Chiusa - persa",IF(AND(U222="",TODAY()-B222&gt;1),"Contattare subito",IF(AND(M222="In corso",AH222&gt;7),"Lead in stallo",IF(AND(AN222&lt;&gt;"",AN222&lt;TODAY(),M222="In corso"),"Follow-up scaduto",IF(AND(K222="Offerta",Y222="",W222&lt;&gt;"",TODAY()-W222&gt;3),"Verificare offerta","OK"))))))</f>
        <v/>
      </c>
      <c r="AM222" s="38" t="n"/>
      <c r="AN222" s="39" t="n"/>
      <c r="AO222" s="11">
        <f>IF(AND(AN222&lt;&gt;"",AN222&lt;TODAY(),M222="In corso"),1,0)</f>
        <v/>
      </c>
      <c r="AP222" s="81">
        <f>IF(B222="","",IF(OR(M222="Vinta",M222="Persa"),0,IF(AL222="Contattare subito",50,0)+IF(AL222="Follow-up scaduto",40,0)+IF(AL222="Lead in stallo",35,0)+IF(AJ222="Hot",30,IF(AJ222="Alta",20,IF(AJ222="Media",10,0)))+IF(AO222=1,10,0)+L222/10+ROW()/100000))</f>
        <v/>
      </c>
    </row>
    <row r="223">
      <c r="A223" s="7">
        <f>IF(B223="","",ROW()-1)</f>
        <v/>
      </c>
      <c r="B223" s="14" t="n"/>
      <c r="C223" s="14" t="n"/>
      <c r="D223" s="14" t="n"/>
      <c r="E223" s="14" t="n"/>
      <c r="F223" s="14" t="n"/>
      <c r="G223" s="14" t="n"/>
      <c r="H223" s="14" t="n"/>
      <c r="I223" s="14" t="n"/>
      <c r="J223" s="14" t="n"/>
      <c r="K223" s="14" t="n"/>
      <c r="L223" s="7">
        <f>IF(K223="","",IF(K223="Nuovo",1,IF(K223="Tentativo contatto",1,IF(K223="Contattato",2,IF(K223="Qualificato",4,IF(K223="Visita fissata",5,IF(K223="Visita effettuata",6,IF(K223="Trattativa",7,IF(K223="Offerta",8,IF(K223="Prenotazione",9,IF(K223="Venduto",10,""))))))))))))</f>
        <v/>
      </c>
      <c r="M223" s="14" t="n"/>
      <c r="N223" s="7">
        <f>IF(L223&gt;=4,1,0)</f>
        <v/>
      </c>
      <c r="O223" s="7">
        <f>IF(L223&gt;=6,1,0)</f>
        <v/>
      </c>
      <c r="P223" s="7">
        <f>IF(L223&gt;=7,1,0)</f>
        <v/>
      </c>
      <c r="Q223" s="7">
        <f>IF(L223&gt;=8,1,0)</f>
        <v/>
      </c>
      <c r="R223" s="7">
        <f>IF(L223&gt;=9,1,0)</f>
        <v/>
      </c>
      <c r="S223" s="7">
        <f>IF(OR(L223=10,M223="Vinta"),1,0)</f>
        <v/>
      </c>
      <c r="T223" s="7">
        <f>IF(M223="Persa",1,0)</f>
        <v/>
      </c>
      <c r="U223" s="14" t="n"/>
      <c r="V223" s="14" t="n"/>
      <c r="W223" s="14" t="n"/>
      <c r="X223" s="14" t="n"/>
      <c r="Y223" s="15" t="n"/>
      <c r="Z223" s="15" t="n"/>
      <c r="AA223" s="15" t="n"/>
      <c r="AB223" s="14" t="n"/>
      <c r="AC223" s="7">
        <f>IF(B223="","",IF(AB223="",TODAY()-B223,AB223-B223))</f>
        <v/>
      </c>
      <c r="AD223" s="14" t="n"/>
      <c r="AE223" s="14" t="n"/>
      <c r="AF223" s="14" t="n"/>
      <c r="AG223" s="37">
        <f>IF(B223="","",MAX(B223,IF(U223="",0,U223),IF(W223="",0,W223),IF(AB223="",0,AB223),IF(AN223="",0,AN223)))</f>
        <v/>
      </c>
      <c r="AH223" s="11">
        <f>IF(AG223="","",TODAY()-AG223)</f>
        <v/>
      </c>
      <c r="AI223" s="82">
        <f>IF(B223="","",MIN(100,IF(J223&gt;=300000,20,IF(J223&gt;=200000,10,5))+IF(OR(C223="Referral",C223="Passaparola"),20,IF(OR(C223="Sito web",C223="LinkedIn",C223="Email marketing"),15,10))+IF(L223&gt;=8,25,IF(L223&gt;=6,18,IF(L223&gt;=4,12,5)))+IF(AND(V223&lt;&gt;"",V223&lt;&gt;"Non risponde",V223&lt;&gt;"Non interessato"),10,0)+IF(X223="Eseguita",10,0)+IF(Z223&gt;0,15,0)))</f>
        <v/>
      </c>
      <c r="AJ223" s="82">
        <f>IF(AI223="","",IF(AI223&gt;=80,"Hot",IF(AI223&gt;=60,"Alta",IF(AI223&gt;=40,"Media","Bassa"))))</f>
        <v/>
      </c>
      <c r="AK223" s="11">
        <f>IF(B223="","",IF(U223="",TODAY()-B223,U223-B223))</f>
        <v/>
      </c>
      <c r="AL223" s="82">
        <f>IF(B223="","",IF(M223="Vinta","Chiusa - vinta",IF(M223="Persa","Chiusa - persa",IF(AND(U223="",TODAY()-B223&gt;1),"Contattare subito",IF(AND(M223="In corso",AH223&gt;7),"Lead in stallo",IF(AND(AN223&lt;&gt;"",AN223&lt;TODAY(),M223="In corso"),"Follow-up scaduto",IF(AND(K223="Offerta",Y223="",W223&lt;&gt;"",TODAY()-W223&gt;3),"Verificare offerta","OK"))))))</f>
        <v/>
      </c>
      <c r="AM223" s="38" t="n"/>
      <c r="AN223" s="39" t="n"/>
      <c r="AO223" s="11">
        <f>IF(AND(AN223&lt;&gt;"",AN223&lt;TODAY(),M223="In corso"),1,0)</f>
        <v/>
      </c>
      <c r="AP223" s="83">
        <f>IF(B223="","",IF(OR(M223="Vinta",M223="Persa"),0,IF(AL223="Contattare subito",50,0)+IF(AL223="Follow-up scaduto",40,0)+IF(AL223="Lead in stallo",35,0)+IF(AJ223="Hot",30,IF(AJ223="Alta",20,IF(AJ223="Media",10,0)))+IF(AO223=1,10,0)+L223/10+ROW()/100000))</f>
        <v/>
      </c>
    </row>
    <row r="224">
      <c r="A224" s="7">
        <f>IF(B224="","",ROW()-1)</f>
        <v/>
      </c>
      <c r="B224" s="14" t="n"/>
      <c r="C224" s="14" t="n"/>
      <c r="D224" s="14" t="n"/>
      <c r="E224" s="14" t="n"/>
      <c r="F224" s="14" t="n"/>
      <c r="G224" s="14" t="n"/>
      <c r="H224" s="14" t="n"/>
      <c r="I224" s="14" t="n"/>
      <c r="J224" s="14" t="n"/>
      <c r="K224" s="14" t="n"/>
      <c r="L224" s="7">
        <f>IF(K224="","",IF(K224="Nuovo",1,IF(K224="Tentativo contatto",1,IF(K224="Contattato",2,IF(K224="Qualificato",4,IF(K224="Visita fissata",5,IF(K224="Visita effettuata",6,IF(K224="Trattativa",7,IF(K224="Offerta",8,IF(K224="Prenotazione",9,IF(K224="Venduto",10,""))))))))))))</f>
        <v/>
      </c>
      <c r="M224" s="14" t="n"/>
      <c r="N224" s="7">
        <f>IF(L224&gt;=4,1,0)</f>
        <v/>
      </c>
      <c r="O224" s="7">
        <f>IF(L224&gt;=6,1,0)</f>
        <v/>
      </c>
      <c r="P224" s="7">
        <f>IF(L224&gt;=7,1,0)</f>
        <v/>
      </c>
      <c r="Q224" s="7">
        <f>IF(L224&gt;=8,1,0)</f>
        <v/>
      </c>
      <c r="R224" s="7">
        <f>IF(L224&gt;=9,1,0)</f>
        <v/>
      </c>
      <c r="S224" s="7">
        <f>IF(OR(L224=10,M224="Vinta"),1,0)</f>
        <v/>
      </c>
      <c r="T224" s="7">
        <f>IF(M224="Persa",1,0)</f>
        <v/>
      </c>
      <c r="U224" s="14" t="n"/>
      <c r="V224" s="14" t="n"/>
      <c r="W224" s="14" t="n"/>
      <c r="X224" s="14" t="n"/>
      <c r="Y224" s="15" t="n"/>
      <c r="Z224" s="15" t="n"/>
      <c r="AA224" s="15" t="n"/>
      <c r="AB224" s="14" t="n"/>
      <c r="AC224" s="7">
        <f>IF(B224="","",IF(AB224="",TODAY()-B224,AB224-B224))</f>
        <v/>
      </c>
      <c r="AD224" s="14" t="n"/>
      <c r="AE224" s="14" t="n"/>
      <c r="AF224" s="14" t="n"/>
      <c r="AG224" s="37">
        <f>IF(B224="","",MAX(B224,IF(U224="",0,U224),IF(W224="",0,W224),IF(AB224="",0,AB224),IF(AN224="",0,AN224)))</f>
        <v/>
      </c>
      <c r="AH224" s="11">
        <f>IF(AG224="","",TODAY()-AG224)</f>
        <v/>
      </c>
      <c r="AI224" s="80">
        <f>IF(B224="","",MIN(100,IF(J224&gt;=300000,20,IF(J224&gt;=200000,10,5))+IF(OR(C224="Referral",C224="Passaparola"),20,IF(OR(C224="Sito web",C224="LinkedIn",C224="Email marketing"),15,10))+IF(L224&gt;=8,25,IF(L224&gt;=6,18,IF(L224&gt;=4,12,5)))+IF(AND(V224&lt;&gt;"",V224&lt;&gt;"Non risponde",V224&lt;&gt;"Non interessato"),10,0)+IF(X224="Eseguita",10,0)+IF(Z224&gt;0,15,0)))</f>
        <v/>
      </c>
      <c r="AJ224" s="80">
        <f>IF(AI224="","",IF(AI224&gt;=80,"Hot",IF(AI224&gt;=60,"Alta",IF(AI224&gt;=40,"Media","Bassa"))))</f>
        <v/>
      </c>
      <c r="AK224" s="11">
        <f>IF(B224="","",IF(U224="",TODAY()-B224,U224-B224))</f>
        <v/>
      </c>
      <c r="AL224" s="80">
        <f>IF(B224="","",IF(M224="Vinta","Chiusa - vinta",IF(M224="Persa","Chiusa - persa",IF(AND(U224="",TODAY()-B224&gt;1),"Contattare subito",IF(AND(M224="In corso",AH224&gt;7),"Lead in stallo",IF(AND(AN224&lt;&gt;"",AN224&lt;TODAY(),M224="In corso"),"Follow-up scaduto",IF(AND(K224="Offerta",Y224="",W224&lt;&gt;"",TODAY()-W224&gt;3),"Verificare offerta","OK"))))))</f>
        <v/>
      </c>
      <c r="AM224" s="38" t="n"/>
      <c r="AN224" s="39" t="n"/>
      <c r="AO224" s="11">
        <f>IF(AND(AN224&lt;&gt;"",AN224&lt;TODAY(),M224="In corso"),1,0)</f>
        <v/>
      </c>
      <c r="AP224" s="81">
        <f>IF(B224="","",IF(OR(M224="Vinta",M224="Persa"),0,IF(AL224="Contattare subito",50,0)+IF(AL224="Follow-up scaduto",40,0)+IF(AL224="Lead in stallo",35,0)+IF(AJ224="Hot",30,IF(AJ224="Alta",20,IF(AJ224="Media",10,0)))+IF(AO224=1,10,0)+L224/10+ROW()/100000))</f>
        <v/>
      </c>
    </row>
    <row r="225">
      <c r="A225" s="7">
        <f>IF(B225="","",ROW()-1)</f>
        <v/>
      </c>
      <c r="B225" s="14" t="n"/>
      <c r="C225" s="14" t="n"/>
      <c r="D225" s="14" t="n"/>
      <c r="E225" s="14" t="n"/>
      <c r="F225" s="14" t="n"/>
      <c r="G225" s="14" t="n"/>
      <c r="H225" s="14" t="n"/>
      <c r="I225" s="14" t="n"/>
      <c r="J225" s="14" t="n"/>
      <c r="K225" s="14" t="n"/>
      <c r="L225" s="7">
        <f>IF(K225="","",IF(K225="Nuovo",1,IF(K225="Tentativo contatto",1,IF(K225="Contattato",2,IF(K225="Qualificato",4,IF(K225="Visita fissata",5,IF(K225="Visita effettuata",6,IF(K225="Trattativa",7,IF(K225="Offerta",8,IF(K225="Prenotazione",9,IF(K225="Venduto",10,""))))))))))))</f>
        <v/>
      </c>
      <c r="M225" s="14" t="n"/>
      <c r="N225" s="7">
        <f>IF(L225&gt;=4,1,0)</f>
        <v/>
      </c>
      <c r="O225" s="7">
        <f>IF(L225&gt;=6,1,0)</f>
        <v/>
      </c>
      <c r="P225" s="7">
        <f>IF(L225&gt;=7,1,0)</f>
        <v/>
      </c>
      <c r="Q225" s="7">
        <f>IF(L225&gt;=8,1,0)</f>
        <v/>
      </c>
      <c r="R225" s="7">
        <f>IF(L225&gt;=9,1,0)</f>
        <v/>
      </c>
      <c r="S225" s="7">
        <f>IF(OR(L225=10,M225="Vinta"),1,0)</f>
        <v/>
      </c>
      <c r="T225" s="7">
        <f>IF(M225="Persa",1,0)</f>
        <v/>
      </c>
      <c r="U225" s="14" t="n"/>
      <c r="V225" s="14" t="n"/>
      <c r="W225" s="14" t="n"/>
      <c r="X225" s="14" t="n"/>
      <c r="Y225" s="15" t="n"/>
      <c r="Z225" s="15" t="n"/>
      <c r="AA225" s="15" t="n"/>
      <c r="AB225" s="14" t="n"/>
      <c r="AC225" s="7">
        <f>IF(B225="","",IF(AB225="",TODAY()-B225,AB225-B225))</f>
        <v/>
      </c>
      <c r="AD225" s="14" t="n"/>
      <c r="AE225" s="14" t="n"/>
      <c r="AF225" s="14" t="n"/>
      <c r="AG225" s="37">
        <f>IF(B225="","",MAX(B225,IF(U225="",0,U225),IF(W225="",0,W225),IF(AB225="",0,AB225),IF(AN225="",0,AN225)))</f>
        <v/>
      </c>
      <c r="AH225" s="11">
        <f>IF(AG225="","",TODAY()-AG225)</f>
        <v/>
      </c>
      <c r="AI225" s="82">
        <f>IF(B225="","",MIN(100,IF(J225&gt;=300000,20,IF(J225&gt;=200000,10,5))+IF(OR(C225="Referral",C225="Passaparola"),20,IF(OR(C225="Sito web",C225="LinkedIn",C225="Email marketing"),15,10))+IF(L225&gt;=8,25,IF(L225&gt;=6,18,IF(L225&gt;=4,12,5)))+IF(AND(V225&lt;&gt;"",V225&lt;&gt;"Non risponde",V225&lt;&gt;"Non interessato"),10,0)+IF(X225="Eseguita",10,0)+IF(Z225&gt;0,15,0)))</f>
        <v/>
      </c>
      <c r="AJ225" s="82">
        <f>IF(AI225="","",IF(AI225&gt;=80,"Hot",IF(AI225&gt;=60,"Alta",IF(AI225&gt;=40,"Media","Bassa"))))</f>
        <v/>
      </c>
      <c r="AK225" s="11">
        <f>IF(B225="","",IF(U225="",TODAY()-B225,U225-B225))</f>
        <v/>
      </c>
      <c r="AL225" s="82">
        <f>IF(B225="","",IF(M225="Vinta","Chiusa - vinta",IF(M225="Persa","Chiusa - persa",IF(AND(U225="",TODAY()-B225&gt;1),"Contattare subito",IF(AND(M225="In corso",AH225&gt;7),"Lead in stallo",IF(AND(AN225&lt;&gt;"",AN225&lt;TODAY(),M225="In corso"),"Follow-up scaduto",IF(AND(K225="Offerta",Y225="",W225&lt;&gt;"",TODAY()-W225&gt;3),"Verificare offerta","OK"))))))</f>
        <v/>
      </c>
      <c r="AM225" s="38" t="n"/>
      <c r="AN225" s="39" t="n"/>
      <c r="AO225" s="11">
        <f>IF(AND(AN225&lt;&gt;"",AN225&lt;TODAY(),M225="In corso"),1,0)</f>
        <v/>
      </c>
      <c r="AP225" s="83">
        <f>IF(B225="","",IF(OR(M225="Vinta",M225="Persa"),0,IF(AL225="Contattare subito",50,0)+IF(AL225="Follow-up scaduto",40,0)+IF(AL225="Lead in stallo",35,0)+IF(AJ225="Hot",30,IF(AJ225="Alta",20,IF(AJ225="Media",10,0)))+IF(AO225=1,10,0)+L225/10+ROW()/100000))</f>
        <v/>
      </c>
    </row>
    <row r="226">
      <c r="A226" s="7">
        <f>IF(B226="","",ROW()-1)</f>
        <v/>
      </c>
      <c r="B226" s="14" t="n"/>
      <c r="C226" s="14" t="n"/>
      <c r="D226" s="14" t="n"/>
      <c r="E226" s="14" t="n"/>
      <c r="F226" s="14" t="n"/>
      <c r="G226" s="14" t="n"/>
      <c r="H226" s="14" t="n"/>
      <c r="I226" s="14" t="n"/>
      <c r="J226" s="14" t="n"/>
      <c r="K226" s="14" t="n"/>
      <c r="L226" s="7">
        <f>IF(K226="","",IF(K226="Nuovo",1,IF(K226="Tentativo contatto",1,IF(K226="Contattato",2,IF(K226="Qualificato",4,IF(K226="Visita fissata",5,IF(K226="Visita effettuata",6,IF(K226="Trattativa",7,IF(K226="Offerta",8,IF(K226="Prenotazione",9,IF(K226="Venduto",10,""))))))))))))</f>
        <v/>
      </c>
      <c r="M226" s="14" t="n"/>
      <c r="N226" s="7">
        <f>IF(L226&gt;=4,1,0)</f>
        <v/>
      </c>
      <c r="O226" s="7">
        <f>IF(L226&gt;=6,1,0)</f>
        <v/>
      </c>
      <c r="P226" s="7">
        <f>IF(L226&gt;=7,1,0)</f>
        <v/>
      </c>
      <c r="Q226" s="7">
        <f>IF(L226&gt;=8,1,0)</f>
        <v/>
      </c>
      <c r="R226" s="7">
        <f>IF(L226&gt;=9,1,0)</f>
        <v/>
      </c>
      <c r="S226" s="7">
        <f>IF(OR(L226=10,M226="Vinta"),1,0)</f>
        <v/>
      </c>
      <c r="T226" s="7">
        <f>IF(M226="Persa",1,0)</f>
        <v/>
      </c>
      <c r="U226" s="14" t="n"/>
      <c r="V226" s="14" t="n"/>
      <c r="W226" s="14" t="n"/>
      <c r="X226" s="14" t="n"/>
      <c r="Y226" s="15" t="n"/>
      <c r="Z226" s="15" t="n"/>
      <c r="AA226" s="15" t="n"/>
      <c r="AB226" s="14" t="n"/>
      <c r="AC226" s="7">
        <f>IF(B226="","",IF(AB226="",TODAY()-B226,AB226-B226))</f>
        <v/>
      </c>
      <c r="AD226" s="14" t="n"/>
      <c r="AE226" s="14" t="n"/>
      <c r="AF226" s="14" t="n"/>
      <c r="AG226" s="37">
        <f>IF(B226="","",MAX(B226,IF(U226="",0,U226),IF(W226="",0,W226),IF(AB226="",0,AB226),IF(AN226="",0,AN226)))</f>
        <v/>
      </c>
      <c r="AH226" s="11">
        <f>IF(AG226="","",TODAY()-AG226)</f>
        <v/>
      </c>
      <c r="AI226" s="80">
        <f>IF(B226="","",MIN(100,IF(J226&gt;=300000,20,IF(J226&gt;=200000,10,5))+IF(OR(C226="Referral",C226="Passaparola"),20,IF(OR(C226="Sito web",C226="LinkedIn",C226="Email marketing"),15,10))+IF(L226&gt;=8,25,IF(L226&gt;=6,18,IF(L226&gt;=4,12,5)))+IF(AND(V226&lt;&gt;"",V226&lt;&gt;"Non risponde",V226&lt;&gt;"Non interessato"),10,0)+IF(X226="Eseguita",10,0)+IF(Z226&gt;0,15,0)))</f>
        <v/>
      </c>
      <c r="AJ226" s="80">
        <f>IF(AI226="","",IF(AI226&gt;=80,"Hot",IF(AI226&gt;=60,"Alta",IF(AI226&gt;=40,"Media","Bassa"))))</f>
        <v/>
      </c>
      <c r="AK226" s="11">
        <f>IF(B226="","",IF(U226="",TODAY()-B226,U226-B226))</f>
        <v/>
      </c>
      <c r="AL226" s="80">
        <f>IF(B226="","",IF(M226="Vinta","Chiusa - vinta",IF(M226="Persa","Chiusa - persa",IF(AND(U226="",TODAY()-B226&gt;1),"Contattare subito",IF(AND(M226="In corso",AH226&gt;7),"Lead in stallo",IF(AND(AN226&lt;&gt;"",AN226&lt;TODAY(),M226="In corso"),"Follow-up scaduto",IF(AND(K226="Offerta",Y226="",W226&lt;&gt;"",TODAY()-W226&gt;3),"Verificare offerta","OK"))))))</f>
        <v/>
      </c>
      <c r="AM226" s="38" t="n"/>
      <c r="AN226" s="39" t="n"/>
      <c r="AO226" s="11">
        <f>IF(AND(AN226&lt;&gt;"",AN226&lt;TODAY(),M226="In corso"),1,0)</f>
        <v/>
      </c>
      <c r="AP226" s="81">
        <f>IF(B226="","",IF(OR(M226="Vinta",M226="Persa"),0,IF(AL226="Contattare subito",50,0)+IF(AL226="Follow-up scaduto",40,0)+IF(AL226="Lead in stallo",35,0)+IF(AJ226="Hot",30,IF(AJ226="Alta",20,IF(AJ226="Media",10,0)))+IF(AO226=1,10,0)+L226/10+ROW()/100000))</f>
        <v/>
      </c>
    </row>
    <row r="227">
      <c r="A227" s="7">
        <f>IF(B227="","",ROW()-1)</f>
        <v/>
      </c>
      <c r="B227" s="14" t="n"/>
      <c r="C227" s="14" t="n"/>
      <c r="D227" s="14" t="n"/>
      <c r="E227" s="14" t="n"/>
      <c r="F227" s="14" t="n"/>
      <c r="G227" s="14" t="n"/>
      <c r="H227" s="14" t="n"/>
      <c r="I227" s="14" t="n"/>
      <c r="J227" s="14" t="n"/>
      <c r="K227" s="14" t="n"/>
      <c r="L227" s="7">
        <f>IF(K227="","",IF(K227="Nuovo",1,IF(K227="Tentativo contatto",1,IF(K227="Contattato",2,IF(K227="Qualificato",4,IF(K227="Visita fissata",5,IF(K227="Visita effettuata",6,IF(K227="Trattativa",7,IF(K227="Offerta",8,IF(K227="Prenotazione",9,IF(K227="Venduto",10,""))))))))))))</f>
        <v/>
      </c>
      <c r="M227" s="14" t="n"/>
      <c r="N227" s="7">
        <f>IF(L227&gt;=4,1,0)</f>
        <v/>
      </c>
      <c r="O227" s="7">
        <f>IF(L227&gt;=6,1,0)</f>
        <v/>
      </c>
      <c r="P227" s="7">
        <f>IF(L227&gt;=7,1,0)</f>
        <v/>
      </c>
      <c r="Q227" s="7">
        <f>IF(L227&gt;=8,1,0)</f>
        <v/>
      </c>
      <c r="R227" s="7">
        <f>IF(L227&gt;=9,1,0)</f>
        <v/>
      </c>
      <c r="S227" s="7">
        <f>IF(OR(L227=10,M227="Vinta"),1,0)</f>
        <v/>
      </c>
      <c r="T227" s="7">
        <f>IF(M227="Persa",1,0)</f>
        <v/>
      </c>
      <c r="U227" s="14" t="n"/>
      <c r="V227" s="14" t="n"/>
      <c r="W227" s="14" t="n"/>
      <c r="X227" s="14" t="n"/>
      <c r="Y227" s="15" t="n"/>
      <c r="Z227" s="15" t="n"/>
      <c r="AA227" s="15" t="n"/>
      <c r="AB227" s="14" t="n"/>
      <c r="AC227" s="7">
        <f>IF(B227="","",IF(AB227="",TODAY()-B227,AB227-B227))</f>
        <v/>
      </c>
      <c r="AD227" s="14" t="n"/>
      <c r="AE227" s="14" t="n"/>
      <c r="AF227" s="14" t="n"/>
      <c r="AG227" s="37">
        <f>IF(B227="","",MAX(B227,IF(U227="",0,U227),IF(W227="",0,W227),IF(AB227="",0,AB227),IF(AN227="",0,AN227)))</f>
        <v/>
      </c>
      <c r="AH227" s="11">
        <f>IF(AG227="","",TODAY()-AG227)</f>
        <v/>
      </c>
      <c r="AI227" s="82">
        <f>IF(B227="","",MIN(100,IF(J227&gt;=300000,20,IF(J227&gt;=200000,10,5))+IF(OR(C227="Referral",C227="Passaparola"),20,IF(OR(C227="Sito web",C227="LinkedIn",C227="Email marketing"),15,10))+IF(L227&gt;=8,25,IF(L227&gt;=6,18,IF(L227&gt;=4,12,5)))+IF(AND(V227&lt;&gt;"",V227&lt;&gt;"Non risponde",V227&lt;&gt;"Non interessato"),10,0)+IF(X227="Eseguita",10,0)+IF(Z227&gt;0,15,0)))</f>
        <v/>
      </c>
      <c r="AJ227" s="82">
        <f>IF(AI227="","",IF(AI227&gt;=80,"Hot",IF(AI227&gt;=60,"Alta",IF(AI227&gt;=40,"Media","Bassa"))))</f>
        <v/>
      </c>
      <c r="AK227" s="11">
        <f>IF(B227="","",IF(U227="",TODAY()-B227,U227-B227))</f>
        <v/>
      </c>
      <c r="AL227" s="82">
        <f>IF(B227="","",IF(M227="Vinta","Chiusa - vinta",IF(M227="Persa","Chiusa - persa",IF(AND(U227="",TODAY()-B227&gt;1),"Contattare subito",IF(AND(M227="In corso",AH227&gt;7),"Lead in stallo",IF(AND(AN227&lt;&gt;"",AN227&lt;TODAY(),M227="In corso"),"Follow-up scaduto",IF(AND(K227="Offerta",Y227="",W227&lt;&gt;"",TODAY()-W227&gt;3),"Verificare offerta","OK"))))))</f>
        <v/>
      </c>
      <c r="AM227" s="38" t="n"/>
      <c r="AN227" s="39" t="n"/>
      <c r="AO227" s="11">
        <f>IF(AND(AN227&lt;&gt;"",AN227&lt;TODAY(),M227="In corso"),1,0)</f>
        <v/>
      </c>
      <c r="AP227" s="83">
        <f>IF(B227="","",IF(OR(M227="Vinta",M227="Persa"),0,IF(AL227="Contattare subito",50,0)+IF(AL227="Follow-up scaduto",40,0)+IF(AL227="Lead in stallo",35,0)+IF(AJ227="Hot",30,IF(AJ227="Alta",20,IF(AJ227="Media",10,0)))+IF(AO227=1,10,0)+L227/10+ROW()/100000))</f>
        <v/>
      </c>
    </row>
    <row r="228">
      <c r="A228" s="7">
        <f>IF(B228="","",ROW()-1)</f>
        <v/>
      </c>
      <c r="B228" s="14" t="n"/>
      <c r="C228" s="14" t="n"/>
      <c r="D228" s="14" t="n"/>
      <c r="E228" s="14" t="n"/>
      <c r="F228" s="14" t="n"/>
      <c r="G228" s="14" t="n"/>
      <c r="H228" s="14" t="n"/>
      <c r="I228" s="14" t="n"/>
      <c r="J228" s="14" t="n"/>
      <c r="K228" s="14" t="n"/>
      <c r="L228" s="7">
        <f>IF(K228="","",IF(K228="Nuovo",1,IF(K228="Tentativo contatto",1,IF(K228="Contattato",2,IF(K228="Qualificato",4,IF(K228="Visita fissata",5,IF(K228="Visita effettuata",6,IF(K228="Trattativa",7,IF(K228="Offerta",8,IF(K228="Prenotazione",9,IF(K228="Venduto",10,""))))))))))))</f>
        <v/>
      </c>
      <c r="M228" s="14" t="n"/>
      <c r="N228" s="7">
        <f>IF(L228&gt;=4,1,0)</f>
        <v/>
      </c>
      <c r="O228" s="7">
        <f>IF(L228&gt;=6,1,0)</f>
        <v/>
      </c>
      <c r="P228" s="7">
        <f>IF(L228&gt;=7,1,0)</f>
        <v/>
      </c>
      <c r="Q228" s="7">
        <f>IF(L228&gt;=8,1,0)</f>
        <v/>
      </c>
      <c r="R228" s="7">
        <f>IF(L228&gt;=9,1,0)</f>
        <v/>
      </c>
      <c r="S228" s="7">
        <f>IF(OR(L228=10,M228="Vinta"),1,0)</f>
        <v/>
      </c>
      <c r="T228" s="7">
        <f>IF(M228="Persa",1,0)</f>
        <v/>
      </c>
      <c r="U228" s="14" t="n"/>
      <c r="V228" s="14" t="n"/>
      <c r="W228" s="14" t="n"/>
      <c r="X228" s="14" t="n"/>
      <c r="Y228" s="15" t="n"/>
      <c r="Z228" s="15" t="n"/>
      <c r="AA228" s="15" t="n"/>
      <c r="AB228" s="14" t="n"/>
      <c r="AC228" s="7">
        <f>IF(B228="","",IF(AB228="",TODAY()-B228,AB228-B228))</f>
        <v/>
      </c>
      <c r="AD228" s="14" t="n"/>
      <c r="AE228" s="14" t="n"/>
      <c r="AF228" s="14" t="n"/>
      <c r="AG228" s="37">
        <f>IF(B228="","",MAX(B228,IF(U228="",0,U228),IF(W228="",0,W228),IF(AB228="",0,AB228),IF(AN228="",0,AN228)))</f>
        <v/>
      </c>
      <c r="AH228" s="11">
        <f>IF(AG228="","",TODAY()-AG228)</f>
        <v/>
      </c>
      <c r="AI228" s="80">
        <f>IF(B228="","",MIN(100,IF(J228&gt;=300000,20,IF(J228&gt;=200000,10,5))+IF(OR(C228="Referral",C228="Passaparola"),20,IF(OR(C228="Sito web",C228="LinkedIn",C228="Email marketing"),15,10))+IF(L228&gt;=8,25,IF(L228&gt;=6,18,IF(L228&gt;=4,12,5)))+IF(AND(V228&lt;&gt;"",V228&lt;&gt;"Non risponde",V228&lt;&gt;"Non interessato"),10,0)+IF(X228="Eseguita",10,0)+IF(Z228&gt;0,15,0)))</f>
        <v/>
      </c>
      <c r="AJ228" s="80">
        <f>IF(AI228="","",IF(AI228&gt;=80,"Hot",IF(AI228&gt;=60,"Alta",IF(AI228&gt;=40,"Media","Bassa"))))</f>
        <v/>
      </c>
      <c r="AK228" s="11">
        <f>IF(B228="","",IF(U228="",TODAY()-B228,U228-B228))</f>
        <v/>
      </c>
      <c r="AL228" s="80">
        <f>IF(B228="","",IF(M228="Vinta","Chiusa - vinta",IF(M228="Persa","Chiusa - persa",IF(AND(U228="",TODAY()-B228&gt;1),"Contattare subito",IF(AND(M228="In corso",AH228&gt;7),"Lead in stallo",IF(AND(AN228&lt;&gt;"",AN228&lt;TODAY(),M228="In corso"),"Follow-up scaduto",IF(AND(K228="Offerta",Y228="",W228&lt;&gt;"",TODAY()-W228&gt;3),"Verificare offerta","OK"))))))</f>
        <v/>
      </c>
      <c r="AM228" s="38" t="n"/>
      <c r="AN228" s="39" t="n"/>
      <c r="AO228" s="11">
        <f>IF(AND(AN228&lt;&gt;"",AN228&lt;TODAY(),M228="In corso"),1,0)</f>
        <v/>
      </c>
      <c r="AP228" s="81">
        <f>IF(B228="","",IF(OR(M228="Vinta",M228="Persa"),0,IF(AL228="Contattare subito",50,0)+IF(AL228="Follow-up scaduto",40,0)+IF(AL228="Lead in stallo",35,0)+IF(AJ228="Hot",30,IF(AJ228="Alta",20,IF(AJ228="Media",10,0)))+IF(AO228=1,10,0)+L228/10+ROW()/100000))</f>
        <v/>
      </c>
    </row>
    <row r="229">
      <c r="A229" s="7">
        <f>IF(B229="","",ROW()-1)</f>
        <v/>
      </c>
      <c r="B229" s="14" t="n"/>
      <c r="C229" s="14" t="n"/>
      <c r="D229" s="14" t="n"/>
      <c r="E229" s="14" t="n"/>
      <c r="F229" s="14" t="n"/>
      <c r="G229" s="14" t="n"/>
      <c r="H229" s="14" t="n"/>
      <c r="I229" s="14" t="n"/>
      <c r="J229" s="14" t="n"/>
      <c r="K229" s="14" t="n"/>
      <c r="L229" s="7">
        <f>IF(K229="","",IF(K229="Nuovo",1,IF(K229="Tentativo contatto",1,IF(K229="Contattato",2,IF(K229="Qualificato",4,IF(K229="Visita fissata",5,IF(K229="Visita effettuata",6,IF(K229="Trattativa",7,IF(K229="Offerta",8,IF(K229="Prenotazione",9,IF(K229="Venduto",10,""))))))))))))</f>
        <v/>
      </c>
      <c r="M229" s="14" t="n"/>
      <c r="N229" s="7">
        <f>IF(L229&gt;=4,1,0)</f>
        <v/>
      </c>
      <c r="O229" s="7">
        <f>IF(L229&gt;=6,1,0)</f>
        <v/>
      </c>
      <c r="P229" s="7">
        <f>IF(L229&gt;=7,1,0)</f>
        <v/>
      </c>
      <c r="Q229" s="7">
        <f>IF(L229&gt;=8,1,0)</f>
        <v/>
      </c>
      <c r="R229" s="7">
        <f>IF(L229&gt;=9,1,0)</f>
        <v/>
      </c>
      <c r="S229" s="7">
        <f>IF(OR(L229=10,M229="Vinta"),1,0)</f>
        <v/>
      </c>
      <c r="T229" s="7">
        <f>IF(M229="Persa",1,0)</f>
        <v/>
      </c>
      <c r="U229" s="14" t="n"/>
      <c r="V229" s="14" t="n"/>
      <c r="W229" s="14" t="n"/>
      <c r="X229" s="14" t="n"/>
      <c r="Y229" s="15" t="n"/>
      <c r="Z229" s="15" t="n"/>
      <c r="AA229" s="15" t="n"/>
      <c r="AB229" s="14" t="n"/>
      <c r="AC229" s="7">
        <f>IF(B229="","",IF(AB229="",TODAY()-B229,AB229-B229))</f>
        <v/>
      </c>
      <c r="AD229" s="14" t="n"/>
      <c r="AE229" s="14" t="n"/>
      <c r="AF229" s="14" t="n"/>
      <c r="AG229" s="37">
        <f>IF(B229="","",MAX(B229,IF(U229="",0,U229),IF(W229="",0,W229),IF(AB229="",0,AB229),IF(AN229="",0,AN229)))</f>
        <v/>
      </c>
      <c r="AH229" s="11">
        <f>IF(AG229="","",TODAY()-AG229)</f>
        <v/>
      </c>
      <c r="AI229" s="82">
        <f>IF(B229="","",MIN(100,IF(J229&gt;=300000,20,IF(J229&gt;=200000,10,5))+IF(OR(C229="Referral",C229="Passaparola"),20,IF(OR(C229="Sito web",C229="LinkedIn",C229="Email marketing"),15,10))+IF(L229&gt;=8,25,IF(L229&gt;=6,18,IF(L229&gt;=4,12,5)))+IF(AND(V229&lt;&gt;"",V229&lt;&gt;"Non risponde",V229&lt;&gt;"Non interessato"),10,0)+IF(X229="Eseguita",10,0)+IF(Z229&gt;0,15,0)))</f>
        <v/>
      </c>
      <c r="AJ229" s="82">
        <f>IF(AI229="","",IF(AI229&gt;=80,"Hot",IF(AI229&gt;=60,"Alta",IF(AI229&gt;=40,"Media","Bassa"))))</f>
        <v/>
      </c>
      <c r="AK229" s="11">
        <f>IF(B229="","",IF(U229="",TODAY()-B229,U229-B229))</f>
        <v/>
      </c>
      <c r="AL229" s="82">
        <f>IF(B229="","",IF(M229="Vinta","Chiusa - vinta",IF(M229="Persa","Chiusa - persa",IF(AND(U229="",TODAY()-B229&gt;1),"Contattare subito",IF(AND(M229="In corso",AH229&gt;7),"Lead in stallo",IF(AND(AN229&lt;&gt;"",AN229&lt;TODAY(),M229="In corso"),"Follow-up scaduto",IF(AND(K229="Offerta",Y229="",W229&lt;&gt;"",TODAY()-W229&gt;3),"Verificare offerta","OK"))))))</f>
        <v/>
      </c>
      <c r="AM229" s="38" t="n"/>
      <c r="AN229" s="39" t="n"/>
      <c r="AO229" s="11">
        <f>IF(AND(AN229&lt;&gt;"",AN229&lt;TODAY(),M229="In corso"),1,0)</f>
        <v/>
      </c>
      <c r="AP229" s="83">
        <f>IF(B229="","",IF(OR(M229="Vinta",M229="Persa"),0,IF(AL229="Contattare subito",50,0)+IF(AL229="Follow-up scaduto",40,0)+IF(AL229="Lead in stallo",35,0)+IF(AJ229="Hot",30,IF(AJ229="Alta",20,IF(AJ229="Media",10,0)))+IF(AO229=1,10,0)+L229/10+ROW()/100000))</f>
        <v/>
      </c>
    </row>
    <row r="230">
      <c r="A230" s="7">
        <f>IF(B230="","",ROW()-1)</f>
        <v/>
      </c>
      <c r="B230" s="14" t="n"/>
      <c r="C230" s="14" t="n"/>
      <c r="D230" s="14" t="n"/>
      <c r="E230" s="14" t="n"/>
      <c r="F230" s="14" t="n"/>
      <c r="G230" s="14" t="n"/>
      <c r="H230" s="14" t="n"/>
      <c r="I230" s="14" t="n"/>
      <c r="J230" s="14" t="n"/>
      <c r="K230" s="14" t="n"/>
      <c r="L230" s="7">
        <f>IF(K230="","",IF(K230="Nuovo",1,IF(K230="Tentativo contatto",1,IF(K230="Contattato",2,IF(K230="Qualificato",4,IF(K230="Visita fissata",5,IF(K230="Visita effettuata",6,IF(K230="Trattativa",7,IF(K230="Offerta",8,IF(K230="Prenotazione",9,IF(K230="Venduto",10,""))))))))))))</f>
        <v/>
      </c>
      <c r="M230" s="14" t="n"/>
      <c r="N230" s="7">
        <f>IF(L230&gt;=4,1,0)</f>
        <v/>
      </c>
      <c r="O230" s="7">
        <f>IF(L230&gt;=6,1,0)</f>
        <v/>
      </c>
      <c r="P230" s="7">
        <f>IF(L230&gt;=7,1,0)</f>
        <v/>
      </c>
      <c r="Q230" s="7">
        <f>IF(L230&gt;=8,1,0)</f>
        <v/>
      </c>
      <c r="R230" s="7">
        <f>IF(L230&gt;=9,1,0)</f>
        <v/>
      </c>
      <c r="S230" s="7">
        <f>IF(OR(L230=10,M230="Vinta"),1,0)</f>
        <v/>
      </c>
      <c r="T230" s="7">
        <f>IF(M230="Persa",1,0)</f>
        <v/>
      </c>
      <c r="U230" s="14" t="n"/>
      <c r="V230" s="14" t="n"/>
      <c r="W230" s="14" t="n"/>
      <c r="X230" s="14" t="n"/>
      <c r="Y230" s="15" t="n"/>
      <c r="Z230" s="15" t="n"/>
      <c r="AA230" s="15" t="n"/>
      <c r="AB230" s="14" t="n"/>
      <c r="AC230" s="7">
        <f>IF(B230="","",IF(AB230="",TODAY()-B230,AB230-B230))</f>
        <v/>
      </c>
      <c r="AD230" s="14" t="n"/>
      <c r="AE230" s="14" t="n"/>
      <c r="AF230" s="14" t="n"/>
      <c r="AG230" s="37">
        <f>IF(B230="","",MAX(B230,IF(U230="",0,U230),IF(W230="",0,W230),IF(AB230="",0,AB230),IF(AN230="",0,AN230)))</f>
        <v/>
      </c>
      <c r="AH230" s="11">
        <f>IF(AG230="","",TODAY()-AG230)</f>
        <v/>
      </c>
      <c r="AI230" s="80">
        <f>IF(B230="","",MIN(100,IF(J230&gt;=300000,20,IF(J230&gt;=200000,10,5))+IF(OR(C230="Referral",C230="Passaparola"),20,IF(OR(C230="Sito web",C230="LinkedIn",C230="Email marketing"),15,10))+IF(L230&gt;=8,25,IF(L230&gt;=6,18,IF(L230&gt;=4,12,5)))+IF(AND(V230&lt;&gt;"",V230&lt;&gt;"Non risponde",V230&lt;&gt;"Non interessato"),10,0)+IF(X230="Eseguita",10,0)+IF(Z230&gt;0,15,0)))</f>
        <v/>
      </c>
      <c r="AJ230" s="80">
        <f>IF(AI230="","",IF(AI230&gt;=80,"Hot",IF(AI230&gt;=60,"Alta",IF(AI230&gt;=40,"Media","Bassa"))))</f>
        <v/>
      </c>
      <c r="AK230" s="11">
        <f>IF(B230="","",IF(U230="",TODAY()-B230,U230-B230))</f>
        <v/>
      </c>
      <c r="AL230" s="80">
        <f>IF(B230="","",IF(M230="Vinta","Chiusa - vinta",IF(M230="Persa","Chiusa - persa",IF(AND(U230="",TODAY()-B230&gt;1),"Contattare subito",IF(AND(M230="In corso",AH230&gt;7),"Lead in stallo",IF(AND(AN230&lt;&gt;"",AN230&lt;TODAY(),M230="In corso"),"Follow-up scaduto",IF(AND(K230="Offerta",Y230="",W230&lt;&gt;"",TODAY()-W230&gt;3),"Verificare offerta","OK"))))))</f>
        <v/>
      </c>
      <c r="AM230" s="38" t="n"/>
      <c r="AN230" s="39" t="n"/>
      <c r="AO230" s="11">
        <f>IF(AND(AN230&lt;&gt;"",AN230&lt;TODAY(),M230="In corso"),1,0)</f>
        <v/>
      </c>
      <c r="AP230" s="81">
        <f>IF(B230="","",IF(OR(M230="Vinta",M230="Persa"),0,IF(AL230="Contattare subito",50,0)+IF(AL230="Follow-up scaduto",40,0)+IF(AL230="Lead in stallo",35,0)+IF(AJ230="Hot",30,IF(AJ230="Alta",20,IF(AJ230="Media",10,0)))+IF(AO230=1,10,0)+L230/10+ROW()/100000))</f>
        <v/>
      </c>
    </row>
    <row r="231">
      <c r="A231" s="7">
        <f>IF(B231="","",ROW()-1)</f>
        <v/>
      </c>
      <c r="B231" s="14" t="n"/>
      <c r="C231" s="14" t="n"/>
      <c r="D231" s="14" t="n"/>
      <c r="E231" s="14" t="n"/>
      <c r="F231" s="14" t="n"/>
      <c r="G231" s="14" t="n"/>
      <c r="H231" s="14" t="n"/>
      <c r="I231" s="14" t="n"/>
      <c r="J231" s="14" t="n"/>
      <c r="K231" s="14" t="n"/>
      <c r="L231" s="7">
        <f>IF(K231="","",IF(K231="Nuovo",1,IF(K231="Tentativo contatto",1,IF(K231="Contattato",2,IF(K231="Qualificato",4,IF(K231="Visita fissata",5,IF(K231="Visita effettuata",6,IF(K231="Trattativa",7,IF(K231="Offerta",8,IF(K231="Prenotazione",9,IF(K231="Venduto",10,""))))))))))))</f>
        <v/>
      </c>
      <c r="M231" s="14" t="n"/>
      <c r="N231" s="7">
        <f>IF(L231&gt;=4,1,0)</f>
        <v/>
      </c>
      <c r="O231" s="7">
        <f>IF(L231&gt;=6,1,0)</f>
        <v/>
      </c>
      <c r="P231" s="7">
        <f>IF(L231&gt;=7,1,0)</f>
        <v/>
      </c>
      <c r="Q231" s="7">
        <f>IF(L231&gt;=8,1,0)</f>
        <v/>
      </c>
      <c r="R231" s="7">
        <f>IF(L231&gt;=9,1,0)</f>
        <v/>
      </c>
      <c r="S231" s="7">
        <f>IF(OR(L231=10,M231="Vinta"),1,0)</f>
        <v/>
      </c>
      <c r="T231" s="7">
        <f>IF(M231="Persa",1,0)</f>
        <v/>
      </c>
      <c r="U231" s="14" t="n"/>
      <c r="V231" s="14" t="n"/>
      <c r="W231" s="14" t="n"/>
      <c r="X231" s="14" t="n"/>
      <c r="Y231" s="15" t="n"/>
      <c r="Z231" s="15" t="n"/>
      <c r="AA231" s="15" t="n"/>
      <c r="AB231" s="14" t="n"/>
      <c r="AC231" s="7">
        <f>IF(B231="","",IF(AB231="",TODAY()-B231,AB231-B231))</f>
        <v/>
      </c>
      <c r="AD231" s="14" t="n"/>
      <c r="AE231" s="14" t="n"/>
      <c r="AF231" s="14" t="n"/>
      <c r="AG231" s="37">
        <f>IF(B231="","",MAX(B231,IF(U231="",0,U231),IF(W231="",0,W231),IF(AB231="",0,AB231),IF(AN231="",0,AN231)))</f>
        <v/>
      </c>
      <c r="AH231" s="11">
        <f>IF(AG231="","",TODAY()-AG231)</f>
        <v/>
      </c>
      <c r="AI231" s="82">
        <f>IF(B231="","",MIN(100,IF(J231&gt;=300000,20,IF(J231&gt;=200000,10,5))+IF(OR(C231="Referral",C231="Passaparola"),20,IF(OR(C231="Sito web",C231="LinkedIn",C231="Email marketing"),15,10))+IF(L231&gt;=8,25,IF(L231&gt;=6,18,IF(L231&gt;=4,12,5)))+IF(AND(V231&lt;&gt;"",V231&lt;&gt;"Non risponde",V231&lt;&gt;"Non interessato"),10,0)+IF(X231="Eseguita",10,0)+IF(Z231&gt;0,15,0)))</f>
        <v/>
      </c>
      <c r="AJ231" s="82">
        <f>IF(AI231="","",IF(AI231&gt;=80,"Hot",IF(AI231&gt;=60,"Alta",IF(AI231&gt;=40,"Media","Bassa"))))</f>
        <v/>
      </c>
      <c r="AK231" s="11">
        <f>IF(B231="","",IF(U231="",TODAY()-B231,U231-B231))</f>
        <v/>
      </c>
      <c r="AL231" s="82">
        <f>IF(B231="","",IF(M231="Vinta","Chiusa - vinta",IF(M231="Persa","Chiusa - persa",IF(AND(U231="",TODAY()-B231&gt;1),"Contattare subito",IF(AND(M231="In corso",AH231&gt;7),"Lead in stallo",IF(AND(AN231&lt;&gt;"",AN231&lt;TODAY(),M231="In corso"),"Follow-up scaduto",IF(AND(K231="Offerta",Y231="",W231&lt;&gt;"",TODAY()-W231&gt;3),"Verificare offerta","OK"))))))</f>
        <v/>
      </c>
      <c r="AM231" s="38" t="n"/>
      <c r="AN231" s="39" t="n"/>
      <c r="AO231" s="11">
        <f>IF(AND(AN231&lt;&gt;"",AN231&lt;TODAY(),M231="In corso"),1,0)</f>
        <v/>
      </c>
      <c r="AP231" s="83">
        <f>IF(B231="","",IF(OR(M231="Vinta",M231="Persa"),0,IF(AL231="Contattare subito",50,0)+IF(AL231="Follow-up scaduto",40,0)+IF(AL231="Lead in stallo",35,0)+IF(AJ231="Hot",30,IF(AJ231="Alta",20,IF(AJ231="Media",10,0)))+IF(AO231=1,10,0)+L231/10+ROW()/100000))</f>
        <v/>
      </c>
    </row>
    <row r="232">
      <c r="A232" s="7">
        <f>IF(B232="","",ROW()-1)</f>
        <v/>
      </c>
      <c r="B232" s="14" t="n"/>
      <c r="C232" s="14" t="n"/>
      <c r="D232" s="14" t="n"/>
      <c r="E232" s="14" t="n"/>
      <c r="F232" s="14" t="n"/>
      <c r="G232" s="14" t="n"/>
      <c r="H232" s="14" t="n"/>
      <c r="I232" s="14" t="n"/>
      <c r="J232" s="14" t="n"/>
      <c r="K232" s="14" t="n"/>
      <c r="L232" s="7">
        <f>IF(K232="","",IF(K232="Nuovo",1,IF(K232="Tentativo contatto",1,IF(K232="Contattato",2,IF(K232="Qualificato",4,IF(K232="Visita fissata",5,IF(K232="Visita effettuata",6,IF(K232="Trattativa",7,IF(K232="Offerta",8,IF(K232="Prenotazione",9,IF(K232="Venduto",10,""))))))))))))</f>
        <v/>
      </c>
      <c r="M232" s="14" t="n"/>
      <c r="N232" s="7">
        <f>IF(L232&gt;=4,1,0)</f>
        <v/>
      </c>
      <c r="O232" s="7">
        <f>IF(L232&gt;=6,1,0)</f>
        <v/>
      </c>
      <c r="P232" s="7">
        <f>IF(L232&gt;=7,1,0)</f>
        <v/>
      </c>
      <c r="Q232" s="7">
        <f>IF(L232&gt;=8,1,0)</f>
        <v/>
      </c>
      <c r="R232" s="7">
        <f>IF(L232&gt;=9,1,0)</f>
        <v/>
      </c>
      <c r="S232" s="7">
        <f>IF(OR(L232=10,M232="Vinta"),1,0)</f>
        <v/>
      </c>
      <c r="T232" s="7">
        <f>IF(M232="Persa",1,0)</f>
        <v/>
      </c>
      <c r="U232" s="14" t="n"/>
      <c r="V232" s="14" t="n"/>
      <c r="W232" s="14" t="n"/>
      <c r="X232" s="14" t="n"/>
      <c r="Y232" s="15" t="n"/>
      <c r="Z232" s="15" t="n"/>
      <c r="AA232" s="15" t="n"/>
      <c r="AB232" s="14" t="n"/>
      <c r="AC232" s="7">
        <f>IF(B232="","",IF(AB232="",TODAY()-B232,AB232-B232))</f>
        <v/>
      </c>
      <c r="AD232" s="14" t="n"/>
      <c r="AE232" s="14" t="n"/>
      <c r="AF232" s="14" t="n"/>
      <c r="AG232" s="37">
        <f>IF(B232="","",MAX(B232,IF(U232="",0,U232),IF(W232="",0,W232),IF(AB232="",0,AB232),IF(AN232="",0,AN232)))</f>
        <v/>
      </c>
      <c r="AH232" s="11">
        <f>IF(AG232="","",TODAY()-AG232)</f>
        <v/>
      </c>
      <c r="AI232" s="80">
        <f>IF(B232="","",MIN(100,IF(J232&gt;=300000,20,IF(J232&gt;=200000,10,5))+IF(OR(C232="Referral",C232="Passaparola"),20,IF(OR(C232="Sito web",C232="LinkedIn",C232="Email marketing"),15,10))+IF(L232&gt;=8,25,IF(L232&gt;=6,18,IF(L232&gt;=4,12,5)))+IF(AND(V232&lt;&gt;"",V232&lt;&gt;"Non risponde",V232&lt;&gt;"Non interessato"),10,0)+IF(X232="Eseguita",10,0)+IF(Z232&gt;0,15,0)))</f>
        <v/>
      </c>
      <c r="AJ232" s="80">
        <f>IF(AI232="","",IF(AI232&gt;=80,"Hot",IF(AI232&gt;=60,"Alta",IF(AI232&gt;=40,"Media","Bassa"))))</f>
        <v/>
      </c>
      <c r="AK232" s="11">
        <f>IF(B232="","",IF(U232="",TODAY()-B232,U232-B232))</f>
        <v/>
      </c>
      <c r="AL232" s="80">
        <f>IF(B232="","",IF(M232="Vinta","Chiusa - vinta",IF(M232="Persa","Chiusa - persa",IF(AND(U232="",TODAY()-B232&gt;1),"Contattare subito",IF(AND(M232="In corso",AH232&gt;7),"Lead in stallo",IF(AND(AN232&lt;&gt;"",AN232&lt;TODAY(),M232="In corso"),"Follow-up scaduto",IF(AND(K232="Offerta",Y232="",W232&lt;&gt;"",TODAY()-W232&gt;3),"Verificare offerta","OK"))))))</f>
        <v/>
      </c>
      <c r="AM232" s="38" t="n"/>
      <c r="AN232" s="39" t="n"/>
      <c r="AO232" s="11">
        <f>IF(AND(AN232&lt;&gt;"",AN232&lt;TODAY(),M232="In corso"),1,0)</f>
        <v/>
      </c>
      <c r="AP232" s="81">
        <f>IF(B232="","",IF(OR(M232="Vinta",M232="Persa"),0,IF(AL232="Contattare subito",50,0)+IF(AL232="Follow-up scaduto",40,0)+IF(AL232="Lead in stallo",35,0)+IF(AJ232="Hot",30,IF(AJ232="Alta",20,IF(AJ232="Media",10,0)))+IF(AO232=1,10,0)+L232/10+ROW()/100000))</f>
        <v/>
      </c>
    </row>
    <row r="233">
      <c r="A233" s="7">
        <f>IF(B233="","",ROW()-1)</f>
        <v/>
      </c>
      <c r="B233" s="14" t="n"/>
      <c r="C233" s="14" t="n"/>
      <c r="D233" s="14" t="n"/>
      <c r="E233" s="14" t="n"/>
      <c r="F233" s="14" t="n"/>
      <c r="G233" s="14" t="n"/>
      <c r="H233" s="14" t="n"/>
      <c r="I233" s="14" t="n"/>
      <c r="J233" s="14" t="n"/>
      <c r="K233" s="14" t="n"/>
      <c r="L233" s="7">
        <f>IF(K233="","",IF(K233="Nuovo",1,IF(K233="Tentativo contatto",1,IF(K233="Contattato",2,IF(K233="Qualificato",4,IF(K233="Visita fissata",5,IF(K233="Visita effettuata",6,IF(K233="Trattativa",7,IF(K233="Offerta",8,IF(K233="Prenotazione",9,IF(K233="Venduto",10,""))))))))))))</f>
        <v/>
      </c>
      <c r="M233" s="14" t="n"/>
      <c r="N233" s="7">
        <f>IF(L233&gt;=4,1,0)</f>
        <v/>
      </c>
      <c r="O233" s="7">
        <f>IF(L233&gt;=6,1,0)</f>
        <v/>
      </c>
      <c r="P233" s="7">
        <f>IF(L233&gt;=7,1,0)</f>
        <v/>
      </c>
      <c r="Q233" s="7">
        <f>IF(L233&gt;=8,1,0)</f>
        <v/>
      </c>
      <c r="R233" s="7">
        <f>IF(L233&gt;=9,1,0)</f>
        <v/>
      </c>
      <c r="S233" s="7">
        <f>IF(OR(L233=10,M233="Vinta"),1,0)</f>
        <v/>
      </c>
      <c r="T233" s="7">
        <f>IF(M233="Persa",1,0)</f>
        <v/>
      </c>
      <c r="U233" s="14" t="n"/>
      <c r="V233" s="14" t="n"/>
      <c r="W233" s="14" t="n"/>
      <c r="X233" s="14" t="n"/>
      <c r="Y233" s="15" t="n"/>
      <c r="Z233" s="15" t="n"/>
      <c r="AA233" s="15" t="n"/>
      <c r="AB233" s="14" t="n"/>
      <c r="AC233" s="7">
        <f>IF(B233="","",IF(AB233="",TODAY()-B233,AB233-B233))</f>
        <v/>
      </c>
      <c r="AD233" s="14" t="n"/>
      <c r="AE233" s="14" t="n"/>
      <c r="AF233" s="14" t="n"/>
      <c r="AG233" s="37">
        <f>IF(B233="","",MAX(B233,IF(U233="",0,U233),IF(W233="",0,W233),IF(AB233="",0,AB233),IF(AN233="",0,AN233)))</f>
        <v/>
      </c>
      <c r="AH233" s="11">
        <f>IF(AG233="","",TODAY()-AG233)</f>
        <v/>
      </c>
      <c r="AI233" s="82">
        <f>IF(B233="","",MIN(100,IF(J233&gt;=300000,20,IF(J233&gt;=200000,10,5))+IF(OR(C233="Referral",C233="Passaparola"),20,IF(OR(C233="Sito web",C233="LinkedIn",C233="Email marketing"),15,10))+IF(L233&gt;=8,25,IF(L233&gt;=6,18,IF(L233&gt;=4,12,5)))+IF(AND(V233&lt;&gt;"",V233&lt;&gt;"Non risponde",V233&lt;&gt;"Non interessato"),10,0)+IF(X233="Eseguita",10,0)+IF(Z233&gt;0,15,0)))</f>
        <v/>
      </c>
      <c r="AJ233" s="82">
        <f>IF(AI233="","",IF(AI233&gt;=80,"Hot",IF(AI233&gt;=60,"Alta",IF(AI233&gt;=40,"Media","Bassa"))))</f>
        <v/>
      </c>
      <c r="AK233" s="11">
        <f>IF(B233="","",IF(U233="",TODAY()-B233,U233-B233))</f>
        <v/>
      </c>
      <c r="AL233" s="82">
        <f>IF(B233="","",IF(M233="Vinta","Chiusa - vinta",IF(M233="Persa","Chiusa - persa",IF(AND(U233="",TODAY()-B233&gt;1),"Contattare subito",IF(AND(M233="In corso",AH233&gt;7),"Lead in stallo",IF(AND(AN233&lt;&gt;"",AN233&lt;TODAY(),M233="In corso"),"Follow-up scaduto",IF(AND(K233="Offerta",Y233="",W233&lt;&gt;"",TODAY()-W233&gt;3),"Verificare offerta","OK"))))))</f>
        <v/>
      </c>
      <c r="AM233" s="38" t="n"/>
      <c r="AN233" s="39" t="n"/>
      <c r="AO233" s="11">
        <f>IF(AND(AN233&lt;&gt;"",AN233&lt;TODAY(),M233="In corso"),1,0)</f>
        <v/>
      </c>
      <c r="AP233" s="83">
        <f>IF(B233="","",IF(OR(M233="Vinta",M233="Persa"),0,IF(AL233="Contattare subito",50,0)+IF(AL233="Follow-up scaduto",40,0)+IF(AL233="Lead in stallo",35,0)+IF(AJ233="Hot",30,IF(AJ233="Alta",20,IF(AJ233="Media",10,0)))+IF(AO233=1,10,0)+L233/10+ROW()/100000))</f>
        <v/>
      </c>
    </row>
    <row r="234">
      <c r="A234" s="7">
        <f>IF(B234="","",ROW()-1)</f>
        <v/>
      </c>
      <c r="B234" s="14" t="n"/>
      <c r="C234" s="14" t="n"/>
      <c r="D234" s="14" t="n"/>
      <c r="E234" s="14" t="n"/>
      <c r="F234" s="14" t="n"/>
      <c r="G234" s="14" t="n"/>
      <c r="H234" s="14" t="n"/>
      <c r="I234" s="14" t="n"/>
      <c r="J234" s="14" t="n"/>
      <c r="K234" s="14" t="n"/>
      <c r="L234" s="7">
        <f>IF(K234="","",IF(K234="Nuovo",1,IF(K234="Tentativo contatto",1,IF(K234="Contattato",2,IF(K234="Qualificato",4,IF(K234="Visita fissata",5,IF(K234="Visita effettuata",6,IF(K234="Trattativa",7,IF(K234="Offerta",8,IF(K234="Prenotazione",9,IF(K234="Venduto",10,""))))))))))))</f>
        <v/>
      </c>
      <c r="M234" s="14" t="n"/>
      <c r="N234" s="7">
        <f>IF(L234&gt;=4,1,0)</f>
        <v/>
      </c>
      <c r="O234" s="7">
        <f>IF(L234&gt;=6,1,0)</f>
        <v/>
      </c>
      <c r="P234" s="7">
        <f>IF(L234&gt;=7,1,0)</f>
        <v/>
      </c>
      <c r="Q234" s="7">
        <f>IF(L234&gt;=8,1,0)</f>
        <v/>
      </c>
      <c r="R234" s="7">
        <f>IF(L234&gt;=9,1,0)</f>
        <v/>
      </c>
      <c r="S234" s="7">
        <f>IF(OR(L234=10,M234="Vinta"),1,0)</f>
        <v/>
      </c>
      <c r="T234" s="7">
        <f>IF(M234="Persa",1,0)</f>
        <v/>
      </c>
      <c r="U234" s="14" t="n"/>
      <c r="V234" s="14" t="n"/>
      <c r="W234" s="14" t="n"/>
      <c r="X234" s="14" t="n"/>
      <c r="Y234" s="15" t="n"/>
      <c r="Z234" s="15" t="n"/>
      <c r="AA234" s="15" t="n"/>
      <c r="AB234" s="14" t="n"/>
      <c r="AC234" s="7">
        <f>IF(B234="","",IF(AB234="",TODAY()-B234,AB234-B234))</f>
        <v/>
      </c>
      <c r="AD234" s="14" t="n"/>
      <c r="AE234" s="14" t="n"/>
      <c r="AF234" s="14" t="n"/>
      <c r="AG234" s="37">
        <f>IF(B234="","",MAX(B234,IF(U234="",0,U234),IF(W234="",0,W234),IF(AB234="",0,AB234),IF(AN234="",0,AN234)))</f>
        <v/>
      </c>
      <c r="AH234" s="11">
        <f>IF(AG234="","",TODAY()-AG234)</f>
        <v/>
      </c>
      <c r="AI234" s="80">
        <f>IF(B234="","",MIN(100,IF(J234&gt;=300000,20,IF(J234&gt;=200000,10,5))+IF(OR(C234="Referral",C234="Passaparola"),20,IF(OR(C234="Sito web",C234="LinkedIn",C234="Email marketing"),15,10))+IF(L234&gt;=8,25,IF(L234&gt;=6,18,IF(L234&gt;=4,12,5)))+IF(AND(V234&lt;&gt;"",V234&lt;&gt;"Non risponde",V234&lt;&gt;"Non interessato"),10,0)+IF(X234="Eseguita",10,0)+IF(Z234&gt;0,15,0)))</f>
        <v/>
      </c>
      <c r="AJ234" s="80">
        <f>IF(AI234="","",IF(AI234&gt;=80,"Hot",IF(AI234&gt;=60,"Alta",IF(AI234&gt;=40,"Media","Bassa"))))</f>
        <v/>
      </c>
      <c r="AK234" s="11">
        <f>IF(B234="","",IF(U234="",TODAY()-B234,U234-B234))</f>
        <v/>
      </c>
      <c r="AL234" s="80">
        <f>IF(B234="","",IF(M234="Vinta","Chiusa - vinta",IF(M234="Persa","Chiusa - persa",IF(AND(U234="",TODAY()-B234&gt;1),"Contattare subito",IF(AND(M234="In corso",AH234&gt;7),"Lead in stallo",IF(AND(AN234&lt;&gt;"",AN234&lt;TODAY(),M234="In corso"),"Follow-up scaduto",IF(AND(K234="Offerta",Y234="",W234&lt;&gt;"",TODAY()-W234&gt;3),"Verificare offerta","OK"))))))</f>
        <v/>
      </c>
      <c r="AM234" s="38" t="n"/>
      <c r="AN234" s="39" t="n"/>
      <c r="AO234" s="11">
        <f>IF(AND(AN234&lt;&gt;"",AN234&lt;TODAY(),M234="In corso"),1,0)</f>
        <v/>
      </c>
      <c r="AP234" s="81">
        <f>IF(B234="","",IF(OR(M234="Vinta",M234="Persa"),0,IF(AL234="Contattare subito",50,0)+IF(AL234="Follow-up scaduto",40,0)+IF(AL234="Lead in stallo",35,0)+IF(AJ234="Hot",30,IF(AJ234="Alta",20,IF(AJ234="Media",10,0)))+IF(AO234=1,10,0)+L234/10+ROW()/100000))</f>
        <v/>
      </c>
    </row>
    <row r="235">
      <c r="A235" s="7">
        <f>IF(B235="","",ROW()-1)</f>
        <v/>
      </c>
      <c r="B235" s="14" t="n"/>
      <c r="C235" s="14" t="n"/>
      <c r="D235" s="14" t="n"/>
      <c r="E235" s="14" t="n"/>
      <c r="F235" s="14" t="n"/>
      <c r="G235" s="14" t="n"/>
      <c r="H235" s="14" t="n"/>
      <c r="I235" s="14" t="n"/>
      <c r="J235" s="14" t="n"/>
      <c r="K235" s="14" t="n"/>
      <c r="L235" s="7">
        <f>IF(K235="","",IF(K235="Nuovo",1,IF(K235="Tentativo contatto",1,IF(K235="Contattato",2,IF(K235="Qualificato",4,IF(K235="Visita fissata",5,IF(K235="Visita effettuata",6,IF(K235="Trattativa",7,IF(K235="Offerta",8,IF(K235="Prenotazione",9,IF(K235="Venduto",10,""))))))))))))</f>
        <v/>
      </c>
      <c r="M235" s="14" t="n"/>
      <c r="N235" s="7">
        <f>IF(L235&gt;=4,1,0)</f>
        <v/>
      </c>
      <c r="O235" s="7">
        <f>IF(L235&gt;=6,1,0)</f>
        <v/>
      </c>
      <c r="P235" s="7">
        <f>IF(L235&gt;=7,1,0)</f>
        <v/>
      </c>
      <c r="Q235" s="7">
        <f>IF(L235&gt;=8,1,0)</f>
        <v/>
      </c>
      <c r="R235" s="7">
        <f>IF(L235&gt;=9,1,0)</f>
        <v/>
      </c>
      <c r="S235" s="7">
        <f>IF(OR(L235=10,M235="Vinta"),1,0)</f>
        <v/>
      </c>
      <c r="T235" s="7">
        <f>IF(M235="Persa",1,0)</f>
        <v/>
      </c>
      <c r="U235" s="14" t="n"/>
      <c r="V235" s="14" t="n"/>
      <c r="W235" s="14" t="n"/>
      <c r="X235" s="14" t="n"/>
      <c r="Y235" s="15" t="n"/>
      <c r="Z235" s="15" t="n"/>
      <c r="AA235" s="15" t="n"/>
      <c r="AB235" s="14" t="n"/>
      <c r="AC235" s="7">
        <f>IF(B235="","",IF(AB235="",TODAY()-B235,AB235-B235))</f>
        <v/>
      </c>
      <c r="AD235" s="14" t="n"/>
      <c r="AE235" s="14" t="n"/>
      <c r="AF235" s="14" t="n"/>
      <c r="AG235" s="37">
        <f>IF(B235="","",MAX(B235,IF(U235="",0,U235),IF(W235="",0,W235),IF(AB235="",0,AB235),IF(AN235="",0,AN235)))</f>
        <v/>
      </c>
      <c r="AH235" s="11">
        <f>IF(AG235="","",TODAY()-AG235)</f>
        <v/>
      </c>
      <c r="AI235" s="82">
        <f>IF(B235="","",MIN(100,IF(J235&gt;=300000,20,IF(J235&gt;=200000,10,5))+IF(OR(C235="Referral",C235="Passaparola"),20,IF(OR(C235="Sito web",C235="LinkedIn",C235="Email marketing"),15,10))+IF(L235&gt;=8,25,IF(L235&gt;=6,18,IF(L235&gt;=4,12,5)))+IF(AND(V235&lt;&gt;"",V235&lt;&gt;"Non risponde",V235&lt;&gt;"Non interessato"),10,0)+IF(X235="Eseguita",10,0)+IF(Z235&gt;0,15,0)))</f>
        <v/>
      </c>
      <c r="AJ235" s="82">
        <f>IF(AI235="","",IF(AI235&gt;=80,"Hot",IF(AI235&gt;=60,"Alta",IF(AI235&gt;=40,"Media","Bassa"))))</f>
        <v/>
      </c>
      <c r="AK235" s="11">
        <f>IF(B235="","",IF(U235="",TODAY()-B235,U235-B235))</f>
        <v/>
      </c>
      <c r="AL235" s="82">
        <f>IF(B235="","",IF(M235="Vinta","Chiusa - vinta",IF(M235="Persa","Chiusa - persa",IF(AND(U235="",TODAY()-B235&gt;1),"Contattare subito",IF(AND(M235="In corso",AH235&gt;7),"Lead in stallo",IF(AND(AN235&lt;&gt;"",AN235&lt;TODAY(),M235="In corso"),"Follow-up scaduto",IF(AND(K235="Offerta",Y235="",W235&lt;&gt;"",TODAY()-W235&gt;3),"Verificare offerta","OK"))))))</f>
        <v/>
      </c>
      <c r="AM235" s="38" t="n"/>
      <c r="AN235" s="39" t="n"/>
      <c r="AO235" s="11">
        <f>IF(AND(AN235&lt;&gt;"",AN235&lt;TODAY(),M235="In corso"),1,0)</f>
        <v/>
      </c>
      <c r="AP235" s="83">
        <f>IF(B235="","",IF(OR(M235="Vinta",M235="Persa"),0,IF(AL235="Contattare subito",50,0)+IF(AL235="Follow-up scaduto",40,0)+IF(AL235="Lead in stallo",35,0)+IF(AJ235="Hot",30,IF(AJ235="Alta",20,IF(AJ235="Media",10,0)))+IF(AO235=1,10,0)+L235/10+ROW()/100000))</f>
        <v/>
      </c>
    </row>
    <row r="236">
      <c r="A236" s="7">
        <f>IF(B236="","",ROW()-1)</f>
        <v/>
      </c>
      <c r="B236" s="14" t="n"/>
      <c r="C236" s="14" t="n"/>
      <c r="D236" s="14" t="n"/>
      <c r="E236" s="14" t="n"/>
      <c r="F236" s="14" t="n"/>
      <c r="G236" s="14" t="n"/>
      <c r="H236" s="14" t="n"/>
      <c r="I236" s="14" t="n"/>
      <c r="J236" s="14" t="n"/>
      <c r="K236" s="14" t="n"/>
      <c r="L236" s="7">
        <f>IF(K236="","",IF(K236="Nuovo",1,IF(K236="Tentativo contatto",1,IF(K236="Contattato",2,IF(K236="Qualificato",4,IF(K236="Visita fissata",5,IF(K236="Visita effettuata",6,IF(K236="Trattativa",7,IF(K236="Offerta",8,IF(K236="Prenotazione",9,IF(K236="Venduto",10,""))))))))))))</f>
        <v/>
      </c>
      <c r="M236" s="14" t="n"/>
      <c r="N236" s="7">
        <f>IF(L236&gt;=4,1,0)</f>
        <v/>
      </c>
      <c r="O236" s="7">
        <f>IF(L236&gt;=6,1,0)</f>
        <v/>
      </c>
      <c r="P236" s="7">
        <f>IF(L236&gt;=7,1,0)</f>
        <v/>
      </c>
      <c r="Q236" s="7">
        <f>IF(L236&gt;=8,1,0)</f>
        <v/>
      </c>
      <c r="R236" s="7">
        <f>IF(L236&gt;=9,1,0)</f>
        <v/>
      </c>
      <c r="S236" s="7">
        <f>IF(OR(L236=10,M236="Vinta"),1,0)</f>
        <v/>
      </c>
      <c r="T236" s="7">
        <f>IF(M236="Persa",1,0)</f>
        <v/>
      </c>
      <c r="U236" s="14" t="n"/>
      <c r="V236" s="14" t="n"/>
      <c r="W236" s="14" t="n"/>
      <c r="X236" s="14" t="n"/>
      <c r="Y236" s="15" t="n"/>
      <c r="Z236" s="15" t="n"/>
      <c r="AA236" s="15" t="n"/>
      <c r="AB236" s="14" t="n"/>
      <c r="AC236" s="7">
        <f>IF(B236="","",IF(AB236="",TODAY()-B236,AB236-B236))</f>
        <v/>
      </c>
      <c r="AD236" s="14" t="n"/>
      <c r="AE236" s="14" t="n"/>
      <c r="AF236" s="14" t="n"/>
      <c r="AG236" s="37">
        <f>IF(B236="","",MAX(B236,IF(U236="",0,U236),IF(W236="",0,W236),IF(AB236="",0,AB236),IF(AN236="",0,AN236)))</f>
        <v/>
      </c>
      <c r="AH236" s="11">
        <f>IF(AG236="","",TODAY()-AG236)</f>
        <v/>
      </c>
      <c r="AI236" s="80">
        <f>IF(B236="","",MIN(100,IF(J236&gt;=300000,20,IF(J236&gt;=200000,10,5))+IF(OR(C236="Referral",C236="Passaparola"),20,IF(OR(C236="Sito web",C236="LinkedIn",C236="Email marketing"),15,10))+IF(L236&gt;=8,25,IF(L236&gt;=6,18,IF(L236&gt;=4,12,5)))+IF(AND(V236&lt;&gt;"",V236&lt;&gt;"Non risponde",V236&lt;&gt;"Non interessato"),10,0)+IF(X236="Eseguita",10,0)+IF(Z236&gt;0,15,0)))</f>
        <v/>
      </c>
      <c r="AJ236" s="80">
        <f>IF(AI236="","",IF(AI236&gt;=80,"Hot",IF(AI236&gt;=60,"Alta",IF(AI236&gt;=40,"Media","Bassa"))))</f>
        <v/>
      </c>
      <c r="AK236" s="11">
        <f>IF(B236="","",IF(U236="",TODAY()-B236,U236-B236))</f>
        <v/>
      </c>
      <c r="AL236" s="80">
        <f>IF(B236="","",IF(M236="Vinta","Chiusa - vinta",IF(M236="Persa","Chiusa - persa",IF(AND(U236="",TODAY()-B236&gt;1),"Contattare subito",IF(AND(M236="In corso",AH236&gt;7),"Lead in stallo",IF(AND(AN236&lt;&gt;"",AN236&lt;TODAY(),M236="In corso"),"Follow-up scaduto",IF(AND(K236="Offerta",Y236="",W236&lt;&gt;"",TODAY()-W236&gt;3),"Verificare offerta","OK"))))))</f>
        <v/>
      </c>
      <c r="AM236" s="38" t="n"/>
      <c r="AN236" s="39" t="n"/>
      <c r="AO236" s="11">
        <f>IF(AND(AN236&lt;&gt;"",AN236&lt;TODAY(),M236="In corso"),1,0)</f>
        <v/>
      </c>
      <c r="AP236" s="81">
        <f>IF(B236="","",IF(OR(M236="Vinta",M236="Persa"),0,IF(AL236="Contattare subito",50,0)+IF(AL236="Follow-up scaduto",40,0)+IF(AL236="Lead in stallo",35,0)+IF(AJ236="Hot",30,IF(AJ236="Alta",20,IF(AJ236="Media",10,0)))+IF(AO236=1,10,0)+L236/10+ROW()/100000))</f>
        <v/>
      </c>
    </row>
    <row r="237">
      <c r="A237" s="7">
        <f>IF(B237="","",ROW()-1)</f>
        <v/>
      </c>
      <c r="B237" s="14" t="n"/>
      <c r="C237" s="14" t="n"/>
      <c r="D237" s="14" t="n"/>
      <c r="E237" s="14" t="n"/>
      <c r="F237" s="14" t="n"/>
      <c r="G237" s="14" t="n"/>
      <c r="H237" s="14" t="n"/>
      <c r="I237" s="14" t="n"/>
      <c r="J237" s="14" t="n"/>
      <c r="K237" s="14" t="n"/>
      <c r="L237" s="7">
        <f>IF(K237="","",IF(K237="Nuovo",1,IF(K237="Tentativo contatto",1,IF(K237="Contattato",2,IF(K237="Qualificato",4,IF(K237="Visita fissata",5,IF(K237="Visita effettuata",6,IF(K237="Trattativa",7,IF(K237="Offerta",8,IF(K237="Prenotazione",9,IF(K237="Venduto",10,""))))))))))))</f>
        <v/>
      </c>
      <c r="M237" s="14" t="n"/>
      <c r="N237" s="7">
        <f>IF(L237&gt;=4,1,0)</f>
        <v/>
      </c>
      <c r="O237" s="7">
        <f>IF(L237&gt;=6,1,0)</f>
        <v/>
      </c>
      <c r="P237" s="7">
        <f>IF(L237&gt;=7,1,0)</f>
        <v/>
      </c>
      <c r="Q237" s="7">
        <f>IF(L237&gt;=8,1,0)</f>
        <v/>
      </c>
      <c r="R237" s="7">
        <f>IF(L237&gt;=9,1,0)</f>
        <v/>
      </c>
      <c r="S237" s="7">
        <f>IF(OR(L237=10,M237="Vinta"),1,0)</f>
        <v/>
      </c>
      <c r="T237" s="7">
        <f>IF(M237="Persa",1,0)</f>
        <v/>
      </c>
      <c r="U237" s="14" t="n"/>
      <c r="V237" s="14" t="n"/>
      <c r="W237" s="14" t="n"/>
      <c r="X237" s="14" t="n"/>
      <c r="Y237" s="15" t="n"/>
      <c r="Z237" s="15" t="n"/>
      <c r="AA237" s="15" t="n"/>
      <c r="AB237" s="14" t="n"/>
      <c r="AC237" s="7">
        <f>IF(B237="","",IF(AB237="",TODAY()-B237,AB237-B237))</f>
        <v/>
      </c>
      <c r="AD237" s="14" t="n"/>
      <c r="AE237" s="14" t="n"/>
      <c r="AF237" s="14" t="n"/>
      <c r="AG237" s="37">
        <f>IF(B237="","",MAX(B237,IF(U237="",0,U237),IF(W237="",0,W237),IF(AB237="",0,AB237),IF(AN237="",0,AN237)))</f>
        <v/>
      </c>
      <c r="AH237" s="11">
        <f>IF(AG237="","",TODAY()-AG237)</f>
        <v/>
      </c>
      <c r="AI237" s="82">
        <f>IF(B237="","",MIN(100,IF(J237&gt;=300000,20,IF(J237&gt;=200000,10,5))+IF(OR(C237="Referral",C237="Passaparola"),20,IF(OR(C237="Sito web",C237="LinkedIn",C237="Email marketing"),15,10))+IF(L237&gt;=8,25,IF(L237&gt;=6,18,IF(L237&gt;=4,12,5)))+IF(AND(V237&lt;&gt;"",V237&lt;&gt;"Non risponde",V237&lt;&gt;"Non interessato"),10,0)+IF(X237="Eseguita",10,0)+IF(Z237&gt;0,15,0)))</f>
        <v/>
      </c>
      <c r="AJ237" s="82">
        <f>IF(AI237="","",IF(AI237&gt;=80,"Hot",IF(AI237&gt;=60,"Alta",IF(AI237&gt;=40,"Media","Bassa"))))</f>
        <v/>
      </c>
      <c r="AK237" s="11">
        <f>IF(B237="","",IF(U237="",TODAY()-B237,U237-B237))</f>
        <v/>
      </c>
      <c r="AL237" s="82">
        <f>IF(B237="","",IF(M237="Vinta","Chiusa - vinta",IF(M237="Persa","Chiusa - persa",IF(AND(U237="",TODAY()-B237&gt;1),"Contattare subito",IF(AND(M237="In corso",AH237&gt;7),"Lead in stallo",IF(AND(AN237&lt;&gt;"",AN237&lt;TODAY(),M237="In corso"),"Follow-up scaduto",IF(AND(K237="Offerta",Y237="",W237&lt;&gt;"",TODAY()-W237&gt;3),"Verificare offerta","OK"))))))</f>
        <v/>
      </c>
      <c r="AM237" s="38" t="n"/>
      <c r="AN237" s="39" t="n"/>
      <c r="AO237" s="11">
        <f>IF(AND(AN237&lt;&gt;"",AN237&lt;TODAY(),M237="In corso"),1,0)</f>
        <v/>
      </c>
      <c r="AP237" s="83">
        <f>IF(B237="","",IF(OR(M237="Vinta",M237="Persa"),0,IF(AL237="Contattare subito",50,0)+IF(AL237="Follow-up scaduto",40,0)+IF(AL237="Lead in stallo",35,0)+IF(AJ237="Hot",30,IF(AJ237="Alta",20,IF(AJ237="Media",10,0)))+IF(AO237=1,10,0)+L237/10+ROW()/100000))</f>
        <v/>
      </c>
    </row>
    <row r="238">
      <c r="A238" s="7">
        <f>IF(B238="","",ROW()-1)</f>
        <v/>
      </c>
      <c r="B238" s="14" t="n"/>
      <c r="C238" s="14" t="n"/>
      <c r="D238" s="14" t="n"/>
      <c r="E238" s="14" t="n"/>
      <c r="F238" s="14" t="n"/>
      <c r="G238" s="14" t="n"/>
      <c r="H238" s="14" t="n"/>
      <c r="I238" s="14" t="n"/>
      <c r="J238" s="14" t="n"/>
      <c r="K238" s="14" t="n"/>
      <c r="L238" s="7">
        <f>IF(K238="","",IF(K238="Nuovo",1,IF(K238="Tentativo contatto",1,IF(K238="Contattato",2,IF(K238="Qualificato",4,IF(K238="Visita fissata",5,IF(K238="Visita effettuata",6,IF(K238="Trattativa",7,IF(K238="Offerta",8,IF(K238="Prenotazione",9,IF(K238="Venduto",10,""))))))))))))</f>
        <v/>
      </c>
      <c r="M238" s="14" t="n"/>
      <c r="N238" s="7">
        <f>IF(L238&gt;=4,1,0)</f>
        <v/>
      </c>
      <c r="O238" s="7">
        <f>IF(L238&gt;=6,1,0)</f>
        <v/>
      </c>
      <c r="P238" s="7">
        <f>IF(L238&gt;=7,1,0)</f>
        <v/>
      </c>
      <c r="Q238" s="7">
        <f>IF(L238&gt;=8,1,0)</f>
        <v/>
      </c>
      <c r="R238" s="7">
        <f>IF(L238&gt;=9,1,0)</f>
        <v/>
      </c>
      <c r="S238" s="7">
        <f>IF(OR(L238=10,M238="Vinta"),1,0)</f>
        <v/>
      </c>
      <c r="T238" s="7">
        <f>IF(M238="Persa",1,0)</f>
        <v/>
      </c>
      <c r="U238" s="14" t="n"/>
      <c r="V238" s="14" t="n"/>
      <c r="W238" s="14" t="n"/>
      <c r="X238" s="14" t="n"/>
      <c r="Y238" s="15" t="n"/>
      <c r="Z238" s="15" t="n"/>
      <c r="AA238" s="15" t="n"/>
      <c r="AB238" s="14" t="n"/>
      <c r="AC238" s="7">
        <f>IF(B238="","",IF(AB238="",TODAY()-B238,AB238-B238))</f>
        <v/>
      </c>
      <c r="AD238" s="14" t="n"/>
      <c r="AE238" s="14" t="n"/>
      <c r="AF238" s="14" t="n"/>
      <c r="AG238" s="37">
        <f>IF(B238="","",MAX(B238,IF(U238="",0,U238),IF(W238="",0,W238),IF(AB238="",0,AB238),IF(AN238="",0,AN238)))</f>
        <v/>
      </c>
      <c r="AH238" s="11">
        <f>IF(AG238="","",TODAY()-AG238)</f>
        <v/>
      </c>
      <c r="AI238" s="80">
        <f>IF(B238="","",MIN(100,IF(J238&gt;=300000,20,IF(J238&gt;=200000,10,5))+IF(OR(C238="Referral",C238="Passaparola"),20,IF(OR(C238="Sito web",C238="LinkedIn",C238="Email marketing"),15,10))+IF(L238&gt;=8,25,IF(L238&gt;=6,18,IF(L238&gt;=4,12,5)))+IF(AND(V238&lt;&gt;"",V238&lt;&gt;"Non risponde",V238&lt;&gt;"Non interessato"),10,0)+IF(X238="Eseguita",10,0)+IF(Z238&gt;0,15,0)))</f>
        <v/>
      </c>
      <c r="AJ238" s="80">
        <f>IF(AI238="","",IF(AI238&gt;=80,"Hot",IF(AI238&gt;=60,"Alta",IF(AI238&gt;=40,"Media","Bassa"))))</f>
        <v/>
      </c>
      <c r="AK238" s="11">
        <f>IF(B238="","",IF(U238="",TODAY()-B238,U238-B238))</f>
        <v/>
      </c>
      <c r="AL238" s="80">
        <f>IF(B238="","",IF(M238="Vinta","Chiusa - vinta",IF(M238="Persa","Chiusa - persa",IF(AND(U238="",TODAY()-B238&gt;1),"Contattare subito",IF(AND(M238="In corso",AH238&gt;7),"Lead in stallo",IF(AND(AN238&lt;&gt;"",AN238&lt;TODAY(),M238="In corso"),"Follow-up scaduto",IF(AND(K238="Offerta",Y238="",W238&lt;&gt;"",TODAY()-W238&gt;3),"Verificare offerta","OK"))))))</f>
        <v/>
      </c>
      <c r="AM238" s="38" t="n"/>
      <c r="AN238" s="39" t="n"/>
      <c r="AO238" s="11">
        <f>IF(AND(AN238&lt;&gt;"",AN238&lt;TODAY(),M238="In corso"),1,0)</f>
        <v/>
      </c>
      <c r="AP238" s="81">
        <f>IF(B238="","",IF(OR(M238="Vinta",M238="Persa"),0,IF(AL238="Contattare subito",50,0)+IF(AL238="Follow-up scaduto",40,0)+IF(AL238="Lead in stallo",35,0)+IF(AJ238="Hot",30,IF(AJ238="Alta",20,IF(AJ238="Media",10,0)))+IF(AO238=1,10,0)+L238/10+ROW()/100000))</f>
        <v/>
      </c>
    </row>
    <row r="239">
      <c r="A239" s="7">
        <f>IF(B239="","",ROW()-1)</f>
        <v/>
      </c>
      <c r="B239" s="14" t="n"/>
      <c r="C239" s="14" t="n"/>
      <c r="D239" s="14" t="n"/>
      <c r="E239" s="14" t="n"/>
      <c r="F239" s="14" t="n"/>
      <c r="G239" s="14" t="n"/>
      <c r="H239" s="14" t="n"/>
      <c r="I239" s="14" t="n"/>
      <c r="J239" s="14" t="n"/>
      <c r="K239" s="14" t="n"/>
      <c r="L239" s="7">
        <f>IF(K239="","",IF(K239="Nuovo",1,IF(K239="Tentativo contatto",1,IF(K239="Contattato",2,IF(K239="Qualificato",4,IF(K239="Visita fissata",5,IF(K239="Visita effettuata",6,IF(K239="Trattativa",7,IF(K239="Offerta",8,IF(K239="Prenotazione",9,IF(K239="Venduto",10,""))))))))))))</f>
        <v/>
      </c>
      <c r="M239" s="14" t="n"/>
      <c r="N239" s="7">
        <f>IF(L239&gt;=4,1,0)</f>
        <v/>
      </c>
      <c r="O239" s="7">
        <f>IF(L239&gt;=6,1,0)</f>
        <v/>
      </c>
      <c r="P239" s="7">
        <f>IF(L239&gt;=7,1,0)</f>
        <v/>
      </c>
      <c r="Q239" s="7">
        <f>IF(L239&gt;=8,1,0)</f>
        <v/>
      </c>
      <c r="R239" s="7">
        <f>IF(L239&gt;=9,1,0)</f>
        <v/>
      </c>
      <c r="S239" s="7">
        <f>IF(OR(L239=10,M239="Vinta"),1,0)</f>
        <v/>
      </c>
      <c r="T239" s="7">
        <f>IF(M239="Persa",1,0)</f>
        <v/>
      </c>
      <c r="U239" s="14" t="n"/>
      <c r="V239" s="14" t="n"/>
      <c r="W239" s="14" t="n"/>
      <c r="X239" s="14" t="n"/>
      <c r="Y239" s="15" t="n"/>
      <c r="Z239" s="15" t="n"/>
      <c r="AA239" s="15" t="n"/>
      <c r="AB239" s="14" t="n"/>
      <c r="AC239" s="7">
        <f>IF(B239="","",IF(AB239="",TODAY()-B239,AB239-B239))</f>
        <v/>
      </c>
      <c r="AD239" s="14" t="n"/>
      <c r="AE239" s="14" t="n"/>
      <c r="AF239" s="14" t="n"/>
      <c r="AG239" s="37">
        <f>IF(B239="","",MAX(B239,IF(U239="",0,U239),IF(W239="",0,W239),IF(AB239="",0,AB239),IF(AN239="",0,AN239)))</f>
        <v/>
      </c>
      <c r="AH239" s="11">
        <f>IF(AG239="","",TODAY()-AG239)</f>
        <v/>
      </c>
      <c r="AI239" s="82">
        <f>IF(B239="","",MIN(100,IF(J239&gt;=300000,20,IF(J239&gt;=200000,10,5))+IF(OR(C239="Referral",C239="Passaparola"),20,IF(OR(C239="Sito web",C239="LinkedIn",C239="Email marketing"),15,10))+IF(L239&gt;=8,25,IF(L239&gt;=6,18,IF(L239&gt;=4,12,5)))+IF(AND(V239&lt;&gt;"",V239&lt;&gt;"Non risponde",V239&lt;&gt;"Non interessato"),10,0)+IF(X239="Eseguita",10,0)+IF(Z239&gt;0,15,0)))</f>
        <v/>
      </c>
      <c r="AJ239" s="82">
        <f>IF(AI239="","",IF(AI239&gt;=80,"Hot",IF(AI239&gt;=60,"Alta",IF(AI239&gt;=40,"Media","Bassa"))))</f>
        <v/>
      </c>
      <c r="AK239" s="11">
        <f>IF(B239="","",IF(U239="",TODAY()-B239,U239-B239))</f>
        <v/>
      </c>
      <c r="AL239" s="82">
        <f>IF(B239="","",IF(M239="Vinta","Chiusa - vinta",IF(M239="Persa","Chiusa - persa",IF(AND(U239="",TODAY()-B239&gt;1),"Contattare subito",IF(AND(M239="In corso",AH239&gt;7),"Lead in stallo",IF(AND(AN239&lt;&gt;"",AN239&lt;TODAY(),M239="In corso"),"Follow-up scaduto",IF(AND(K239="Offerta",Y239="",W239&lt;&gt;"",TODAY()-W239&gt;3),"Verificare offerta","OK"))))))</f>
        <v/>
      </c>
      <c r="AM239" s="38" t="n"/>
      <c r="AN239" s="39" t="n"/>
      <c r="AO239" s="11">
        <f>IF(AND(AN239&lt;&gt;"",AN239&lt;TODAY(),M239="In corso"),1,0)</f>
        <v/>
      </c>
      <c r="AP239" s="83">
        <f>IF(B239="","",IF(OR(M239="Vinta",M239="Persa"),0,IF(AL239="Contattare subito",50,0)+IF(AL239="Follow-up scaduto",40,0)+IF(AL239="Lead in stallo",35,0)+IF(AJ239="Hot",30,IF(AJ239="Alta",20,IF(AJ239="Media",10,0)))+IF(AO239=1,10,0)+L239/10+ROW()/100000))</f>
        <v/>
      </c>
    </row>
    <row r="240">
      <c r="A240" s="7">
        <f>IF(B240="","",ROW()-1)</f>
        <v/>
      </c>
      <c r="B240" s="14" t="n"/>
      <c r="C240" s="14" t="n"/>
      <c r="D240" s="14" t="n"/>
      <c r="E240" s="14" t="n"/>
      <c r="F240" s="14" t="n"/>
      <c r="G240" s="14" t="n"/>
      <c r="H240" s="14" t="n"/>
      <c r="I240" s="14" t="n"/>
      <c r="J240" s="14" t="n"/>
      <c r="K240" s="14" t="n"/>
      <c r="L240" s="7">
        <f>IF(K240="","",IF(K240="Nuovo",1,IF(K240="Tentativo contatto",1,IF(K240="Contattato",2,IF(K240="Qualificato",4,IF(K240="Visita fissata",5,IF(K240="Visita effettuata",6,IF(K240="Trattativa",7,IF(K240="Offerta",8,IF(K240="Prenotazione",9,IF(K240="Venduto",10,""))))))))))))</f>
        <v/>
      </c>
      <c r="M240" s="14" t="n"/>
      <c r="N240" s="7">
        <f>IF(L240&gt;=4,1,0)</f>
        <v/>
      </c>
      <c r="O240" s="7">
        <f>IF(L240&gt;=6,1,0)</f>
        <v/>
      </c>
      <c r="P240" s="7">
        <f>IF(L240&gt;=7,1,0)</f>
        <v/>
      </c>
      <c r="Q240" s="7">
        <f>IF(L240&gt;=8,1,0)</f>
        <v/>
      </c>
      <c r="R240" s="7">
        <f>IF(L240&gt;=9,1,0)</f>
        <v/>
      </c>
      <c r="S240" s="7">
        <f>IF(OR(L240=10,M240="Vinta"),1,0)</f>
        <v/>
      </c>
      <c r="T240" s="7">
        <f>IF(M240="Persa",1,0)</f>
        <v/>
      </c>
      <c r="U240" s="14" t="n"/>
      <c r="V240" s="14" t="n"/>
      <c r="W240" s="14" t="n"/>
      <c r="X240" s="14" t="n"/>
      <c r="Y240" s="15" t="n"/>
      <c r="Z240" s="15" t="n"/>
      <c r="AA240" s="15" t="n"/>
      <c r="AB240" s="14" t="n"/>
      <c r="AC240" s="7">
        <f>IF(B240="","",IF(AB240="",TODAY()-B240,AB240-B240))</f>
        <v/>
      </c>
      <c r="AD240" s="14" t="n"/>
      <c r="AE240" s="14" t="n"/>
      <c r="AF240" s="14" t="n"/>
      <c r="AG240" s="37">
        <f>IF(B240="","",MAX(B240,IF(U240="",0,U240),IF(W240="",0,W240),IF(AB240="",0,AB240),IF(AN240="",0,AN240)))</f>
        <v/>
      </c>
      <c r="AH240" s="11">
        <f>IF(AG240="","",TODAY()-AG240)</f>
        <v/>
      </c>
      <c r="AI240" s="80">
        <f>IF(B240="","",MIN(100,IF(J240&gt;=300000,20,IF(J240&gt;=200000,10,5))+IF(OR(C240="Referral",C240="Passaparola"),20,IF(OR(C240="Sito web",C240="LinkedIn",C240="Email marketing"),15,10))+IF(L240&gt;=8,25,IF(L240&gt;=6,18,IF(L240&gt;=4,12,5)))+IF(AND(V240&lt;&gt;"",V240&lt;&gt;"Non risponde",V240&lt;&gt;"Non interessato"),10,0)+IF(X240="Eseguita",10,0)+IF(Z240&gt;0,15,0)))</f>
        <v/>
      </c>
      <c r="AJ240" s="80">
        <f>IF(AI240="","",IF(AI240&gt;=80,"Hot",IF(AI240&gt;=60,"Alta",IF(AI240&gt;=40,"Media","Bassa"))))</f>
        <v/>
      </c>
      <c r="AK240" s="11">
        <f>IF(B240="","",IF(U240="",TODAY()-B240,U240-B240))</f>
        <v/>
      </c>
      <c r="AL240" s="80">
        <f>IF(B240="","",IF(M240="Vinta","Chiusa - vinta",IF(M240="Persa","Chiusa - persa",IF(AND(U240="",TODAY()-B240&gt;1),"Contattare subito",IF(AND(M240="In corso",AH240&gt;7),"Lead in stallo",IF(AND(AN240&lt;&gt;"",AN240&lt;TODAY(),M240="In corso"),"Follow-up scaduto",IF(AND(K240="Offerta",Y240="",W240&lt;&gt;"",TODAY()-W240&gt;3),"Verificare offerta","OK"))))))</f>
        <v/>
      </c>
      <c r="AM240" s="38" t="n"/>
      <c r="AN240" s="39" t="n"/>
      <c r="AO240" s="11">
        <f>IF(AND(AN240&lt;&gt;"",AN240&lt;TODAY(),M240="In corso"),1,0)</f>
        <v/>
      </c>
      <c r="AP240" s="81">
        <f>IF(B240="","",IF(OR(M240="Vinta",M240="Persa"),0,IF(AL240="Contattare subito",50,0)+IF(AL240="Follow-up scaduto",40,0)+IF(AL240="Lead in stallo",35,0)+IF(AJ240="Hot",30,IF(AJ240="Alta",20,IF(AJ240="Media",10,0)))+IF(AO240=1,10,0)+L240/10+ROW()/100000))</f>
        <v/>
      </c>
    </row>
    <row r="241">
      <c r="A241" s="7">
        <f>IF(B241="","",ROW()-1)</f>
        <v/>
      </c>
      <c r="B241" s="14" t="n"/>
      <c r="C241" s="14" t="n"/>
      <c r="D241" s="14" t="n"/>
      <c r="E241" s="14" t="n"/>
      <c r="F241" s="14" t="n"/>
      <c r="G241" s="14" t="n"/>
      <c r="H241" s="14" t="n"/>
      <c r="I241" s="14" t="n"/>
      <c r="J241" s="14" t="n"/>
      <c r="K241" s="14" t="n"/>
      <c r="L241" s="7">
        <f>IF(K241="","",IF(K241="Nuovo",1,IF(K241="Tentativo contatto",1,IF(K241="Contattato",2,IF(K241="Qualificato",4,IF(K241="Visita fissata",5,IF(K241="Visita effettuata",6,IF(K241="Trattativa",7,IF(K241="Offerta",8,IF(K241="Prenotazione",9,IF(K241="Venduto",10,""))))))))))))</f>
        <v/>
      </c>
      <c r="M241" s="14" t="n"/>
      <c r="N241" s="7">
        <f>IF(L241&gt;=4,1,0)</f>
        <v/>
      </c>
      <c r="O241" s="7">
        <f>IF(L241&gt;=6,1,0)</f>
        <v/>
      </c>
      <c r="P241" s="7">
        <f>IF(L241&gt;=7,1,0)</f>
        <v/>
      </c>
      <c r="Q241" s="7">
        <f>IF(L241&gt;=8,1,0)</f>
        <v/>
      </c>
      <c r="R241" s="7">
        <f>IF(L241&gt;=9,1,0)</f>
        <v/>
      </c>
      <c r="S241" s="7">
        <f>IF(OR(L241=10,M241="Vinta"),1,0)</f>
        <v/>
      </c>
      <c r="T241" s="7">
        <f>IF(M241="Persa",1,0)</f>
        <v/>
      </c>
      <c r="U241" s="14" t="n"/>
      <c r="V241" s="14" t="n"/>
      <c r="W241" s="14" t="n"/>
      <c r="X241" s="14" t="n"/>
      <c r="Y241" s="15" t="n"/>
      <c r="Z241" s="15" t="n"/>
      <c r="AA241" s="15" t="n"/>
      <c r="AB241" s="14" t="n"/>
      <c r="AC241" s="7">
        <f>IF(B241="","",IF(AB241="",TODAY()-B241,AB241-B241))</f>
        <v/>
      </c>
      <c r="AD241" s="14" t="n"/>
      <c r="AE241" s="14" t="n"/>
      <c r="AF241" s="14" t="n"/>
      <c r="AG241" s="37">
        <f>IF(B241="","",MAX(B241,IF(U241="",0,U241),IF(W241="",0,W241),IF(AB241="",0,AB241),IF(AN241="",0,AN241)))</f>
        <v/>
      </c>
      <c r="AH241" s="11">
        <f>IF(AG241="","",TODAY()-AG241)</f>
        <v/>
      </c>
      <c r="AI241" s="82">
        <f>IF(B241="","",MIN(100,IF(J241&gt;=300000,20,IF(J241&gt;=200000,10,5))+IF(OR(C241="Referral",C241="Passaparola"),20,IF(OR(C241="Sito web",C241="LinkedIn",C241="Email marketing"),15,10))+IF(L241&gt;=8,25,IF(L241&gt;=6,18,IF(L241&gt;=4,12,5)))+IF(AND(V241&lt;&gt;"",V241&lt;&gt;"Non risponde",V241&lt;&gt;"Non interessato"),10,0)+IF(X241="Eseguita",10,0)+IF(Z241&gt;0,15,0)))</f>
        <v/>
      </c>
      <c r="AJ241" s="82">
        <f>IF(AI241="","",IF(AI241&gt;=80,"Hot",IF(AI241&gt;=60,"Alta",IF(AI241&gt;=40,"Media","Bassa"))))</f>
        <v/>
      </c>
      <c r="AK241" s="11">
        <f>IF(B241="","",IF(U241="",TODAY()-B241,U241-B241))</f>
        <v/>
      </c>
      <c r="AL241" s="82">
        <f>IF(B241="","",IF(M241="Vinta","Chiusa - vinta",IF(M241="Persa","Chiusa - persa",IF(AND(U241="",TODAY()-B241&gt;1),"Contattare subito",IF(AND(M241="In corso",AH241&gt;7),"Lead in stallo",IF(AND(AN241&lt;&gt;"",AN241&lt;TODAY(),M241="In corso"),"Follow-up scaduto",IF(AND(K241="Offerta",Y241="",W241&lt;&gt;"",TODAY()-W241&gt;3),"Verificare offerta","OK"))))))</f>
        <v/>
      </c>
      <c r="AM241" s="38" t="n"/>
      <c r="AN241" s="39" t="n"/>
      <c r="AO241" s="11">
        <f>IF(AND(AN241&lt;&gt;"",AN241&lt;TODAY(),M241="In corso"),1,0)</f>
        <v/>
      </c>
      <c r="AP241" s="83">
        <f>IF(B241="","",IF(OR(M241="Vinta",M241="Persa"),0,IF(AL241="Contattare subito",50,0)+IF(AL241="Follow-up scaduto",40,0)+IF(AL241="Lead in stallo",35,0)+IF(AJ241="Hot",30,IF(AJ241="Alta",20,IF(AJ241="Media",10,0)))+IF(AO241=1,10,0)+L241/10+ROW()/100000))</f>
        <v/>
      </c>
    </row>
    <row r="242">
      <c r="A242" s="7">
        <f>IF(B242="","",ROW()-1)</f>
        <v/>
      </c>
      <c r="B242" s="14" t="n"/>
      <c r="C242" s="14" t="n"/>
      <c r="D242" s="14" t="n"/>
      <c r="E242" s="14" t="n"/>
      <c r="F242" s="14" t="n"/>
      <c r="G242" s="14" t="n"/>
      <c r="H242" s="14" t="n"/>
      <c r="I242" s="14" t="n"/>
      <c r="J242" s="14" t="n"/>
      <c r="K242" s="14" t="n"/>
      <c r="L242" s="7">
        <f>IF(K242="","",IF(K242="Nuovo",1,IF(K242="Tentativo contatto",1,IF(K242="Contattato",2,IF(K242="Qualificato",4,IF(K242="Visita fissata",5,IF(K242="Visita effettuata",6,IF(K242="Trattativa",7,IF(K242="Offerta",8,IF(K242="Prenotazione",9,IF(K242="Venduto",10,""))))))))))))</f>
        <v/>
      </c>
      <c r="M242" s="14" t="n"/>
      <c r="N242" s="7">
        <f>IF(L242&gt;=4,1,0)</f>
        <v/>
      </c>
      <c r="O242" s="7">
        <f>IF(L242&gt;=6,1,0)</f>
        <v/>
      </c>
      <c r="P242" s="7">
        <f>IF(L242&gt;=7,1,0)</f>
        <v/>
      </c>
      <c r="Q242" s="7">
        <f>IF(L242&gt;=8,1,0)</f>
        <v/>
      </c>
      <c r="R242" s="7">
        <f>IF(L242&gt;=9,1,0)</f>
        <v/>
      </c>
      <c r="S242" s="7">
        <f>IF(OR(L242=10,M242="Vinta"),1,0)</f>
        <v/>
      </c>
      <c r="T242" s="7">
        <f>IF(M242="Persa",1,0)</f>
        <v/>
      </c>
      <c r="U242" s="14" t="n"/>
      <c r="V242" s="14" t="n"/>
      <c r="W242" s="14" t="n"/>
      <c r="X242" s="14" t="n"/>
      <c r="Y242" s="15" t="n"/>
      <c r="Z242" s="15" t="n"/>
      <c r="AA242" s="15" t="n"/>
      <c r="AB242" s="14" t="n"/>
      <c r="AC242" s="7">
        <f>IF(B242="","",IF(AB242="",TODAY()-B242,AB242-B242))</f>
        <v/>
      </c>
      <c r="AD242" s="14" t="n"/>
      <c r="AE242" s="14" t="n"/>
      <c r="AF242" s="14" t="n"/>
      <c r="AG242" s="37">
        <f>IF(B242="","",MAX(B242,IF(U242="",0,U242),IF(W242="",0,W242),IF(AB242="",0,AB242),IF(AN242="",0,AN242)))</f>
        <v/>
      </c>
      <c r="AH242" s="11">
        <f>IF(AG242="","",TODAY()-AG242)</f>
        <v/>
      </c>
      <c r="AI242" s="80">
        <f>IF(B242="","",MIN(100,IF(J242&gt;=300000,20,IF(J242&gt;=200000,10,5))+IF(OR(C242="Referral",C242="Passaparola"),20,IF(OR(C242="Sito web",C242="LinkedIn",C242="Email marketing"),15,10))+IF(L242&gt;=8,25,IF(L242&gt;=6,18,IF(L242&gt;=4,12,5)))+IF(AND(V242&lt;&gt;"",V242&lt;&gt;"Non risponde",V242&lt;&gt;"Non interessato"),10,0)+IF(X242="Eseguita",10,0)+IF(Z242&gt;0,15,0)))</f>
        <v/>
      </c>
      <c r="AJ242" s="80">
        <f>IF(AI242="","",IF(AI242&gt;=80,"Hot",IF(AI242&gt;=60,"Alta",IF(AI242&gt;=40,"Media","Bassa"))))</f>
        <v/>
      </c>
      <c r="AK242" s="11">
        <f>IF(B242="","",IF(U242="",TODAY()-B242,U242-B242))</f>
        <v/>
      </c>
      <c r="AL242" s="80">
        <f>IF(B242="","",IF(M242="Vinta","Chiusa - vinta",IF(M242="Persa","Chiusa - persa",IF(AND(U242="",TODAY()-B242&gt;1),"Contattare subito",IF(AND(M242="In corso",AH242&gt;7),"Lead in stallo",IF(AND(AN242&lt;&gt;"",AN242&lt;TODAY(),M242="In corso"),"Follow-up scaduto",IF(AND(K242="Offerta",Y242="",W242&lt;&gt;"",TODAY()-W242&gt;3),"Verificare offerta","OK"))))))</f>
        <v/>
      </c>
      <c r="AM242" s="38" t="n"/>
      <c r="AN242" s="39" t="n"/>
      <c r="AO242" s="11">
        <f>IF(AND(AN242&lt;&gt;"",AN242&lt;TODAY(),M242="In corso"),1,0)</f>
        <v/>
      </c>
      <c r="AP242" s="81">
        <f>IF(B242="","",IF(OR(M242="Vinta",M242="Persa"),0,IF(AL242="Contattare subito",50,0)+IF(AL242="Follow-up scaduto",40,0)+IF(AL242="Lead in stallo",35,0)+IF(AJ242="Hot",30,IF(AJ242="Alta",20,IF(AJ242="Media",10,0)))+IF(AO242=1,10,0)+L242/10+ROW()/100000))</f>
        <v/>
      </c>
    </row>
    <row r="243">
      <c r="A243" s="7">
        <f>IF(B243="","",ROW()-1)</f>
        <v/>
      </c>
      <c r="B243" s="14" t="n"/>
      <c r="C243" s="14" t="n"/>
      <c r="D243" s="14" t="n"/>
      <c r="E243" s="14" t="n"/>
      <c r="F243" s="14" t="n"/>
      <c r="G243" s="14" t="n"/>
      <c r="H243" s="14" t="n"/>
      <c r="I243" s="14" t="n"/>
      <c r="J243" s="14" t="n"/>
      <c r="K243" s="14" t="n"/>
      <c r="L243" s="7">
        <f>IF(K243="","",IF(K243="Nuovo",1,IF(K243="Tentativo contatto",1,IF(K243="Contattato",2,IF(K243="Qualificato",4,IF(K243="Visita fissata",5,IF(K243="Visita effettuata",6,IF(K243="Trattativa",7,IF(K243="Offerta",8,IF(K243="Prenotazione",9,IF(K243="Venduto",10,""))))))))))))</f>
        <v/>
      </c>
      <c r="M243" s="14" t="n"/>
      <c r="N243" s="7">
        <f>IF(L243&gt;=4,1,0)</f>
        <v/>
      </c>
      <c r="O243" s="7">
        <f>IF(L243&gt;=6,1,0)</f>
        <v/>
      </c>
      <c r="P243" s="7">
        <f>IF(L243&gt;=7,1,0)</f>
        <v/>
      </c>
      <c r="Q243" s="7">
        <f>IF(L243&gt;=8,1,0)</f>
        <v/>
      </c>
      <c r="R243" s="7">
        <f>IF(L243&gt;=9,1,0)</f>
        <v/>
      </c>
      <c r="S243" s="7">
        <f>IF(OR(L243=10,M243="Vinta"),1,0)</f>
        <v/>
      </c>
      <c r="T243" s="7">
        <f>IF(M243="Persa",1,0)</f>
        <v/>
      </c>
      <c r="U243" s="14" t="n"/>
      <c r="V243" s="14" t="n"/>
      <c r="W243" s="14" t="n"/>
      <c r="X243" s="14" t="n"/>
      <c r="Y243" s="15" t="n"/>
      <c r="Z243" s="15" t="n"/>
      <c r="AA243" s="15" t="n"/>
      <c r="AB243" s="14" t="n"/>
      <c r="AC243" s="7">
        <f>IF(B243="","",IF(AB243="",TODAY()-B243,AB243-B243))</f>
        <v/>
      </c>
      <c r="AD243" s="14" t="n"/>
      <c r="AE243" s="14" t="n"/>
      <c r="AF243" s="14" t="n"/>
      <c r="AG243" s="37">
        <f>IF(B243="","",MAX(B243,IF(U243="",0,U243),IF(W243="",0,W243),IF(AB243="",0,AB243),IF(AN243="",0,AN243)))</f>
        <v/>
      </c>
      <c r="AH243" s="11">
        <f>IF(AG243="","",TODAY()-AG243)</f>
        <v/>
      </c>
      <c r="AI243" s="82">
        <f>IF(B243="","",MIN(100,IF(J243&gt;=300000,20,IF(J243&gt;=200000,10,5))+IF(OR(C243="Referral",C243="Passaparola"),20,IF(OR(C243="Sito web",C243="LinkedIn",C243="Email marketing"),15,10))+IF(L243&gt;=8,25,IF(L243&gt;=6,18,IF(L243&gt;=4,12,5)))+IF(AND(V243&lt;&gt;"",V243&lt;&gt;"Non risponde",V243&lt;&gt;"Non interessato"),10,0)+IF(X243="Eseguita",10,0)+IF(Z243&gt;0,15,0)))</f>
        <v/>
      </c>
      <c r="AJ243" s="82">
        <f>IF(AI243="","",IF(AI243&gt;=80,"Hot",IF(AI243&gt;=60,"Alta",IF(AI243&gt;=40,"Media","Bassa"))))</f>
        <v/>
      </c>
      <c r="AK243" s="11">
        <f>IF(B243="","",IF(U243="",TODAY()-B243,U243-B243))</f>
        <v/>
      </c>
      <c r="AL243" s="82">
        <f>IF(B243="","",IF(M243="Vinta","Chiusa - vinta",IF(M243="Persa","Chiusa - persa",IF(AND(U243="",TODAY()-B243&gt;1),"Contattare subito",IF(AND(M243="In corso",AH243&gt;7),"Lead in stallo",IF(AND(AN243&lt;&gt;"",AN243&lt;TODAY(),M243="In corso"),"Follow-up scaduto",IF(AND(K243="Offerta",Y243="",W243&lt;&gt;"",TODAY()-W243&gt;3),"Verificare offerta","OK"))))))</f>
        <v/>
      </c>
      <c r="AM243" s="38" t="n"/>
      <c r="AN243" s="39" t="n"/>
      <c r="AO243" s="11">
        <f>IF(AND(AN243&lt;&gt;"",AN243&lt;TODAY(),M243="In corso"),1,0)</f>
        <v/>
      </c>
      <c r="AP243" s="83">
        <f>IF(B243="","",IF(OR(M243="Vinta",M243="Persa"),0,IF(AL243="Contattare subito",50,0)+IF(AL243="Follow-up scaduto",40,0)+IF(AL243="Lead in stallo",35,0)+IF(AJ243="Hot",30,IF(AJ243="Alta",20,IF(AJ243="Media",10,0)))+IF(AO243=1,10,0)+L243/10+ROW()/100000))</f>
        <v/>
      </c>
    </row>
    <row r="244">
      <c r="A244" s="7">
        <f>IF(B244="","",ROW()-1)</f>
        <v/>
      </c>
      <c r="B244" s="14" t="n"/>
      <c r="C244" s="14" t="n"/>
      <c r="D244" s="14" t="n"/>
      <c r="E244" s="14" t="n"/>
      <c r="F244" s="14" t="n"/>
      <c r="G244" s="14" t="n"/>
      <c r="H244" s="14" t="n"/>
      <c r="I244" s="14" t="n"/>
      <c r="J244" s="14" t="n"/>
      <c r="K244" s="14" t="n"/>
      <c r="L244" s="7">
        <f>IF(K244="","",IF(K244="Nuovo",1,IF(K244="Tentativo contatto",1,IF(K244="Contattato",2,IF(K244="Qualificato",4,IF(K244="Visita fissata",5,IF(K244="Visita effettuata",6,IF(K244="Trattativa",7,IF(K244="Offerta",8,IF(K244="Prenotazione",9,IF(K244="Venduto",10,""))))))))))))</f>
        <v/>
      </c>
      <c r="M244" s="14" t="n"/>
      <c r="N244" s="7">
        <f>IF(L244&gt;=4,1,0)</f>
        <v/>
      </c>
      <c r="O244" s="7">
        <f>IF(L244&gt;=6,1,0)</f>
        <v/>
      </c>
      <c r="P244" s="7">
        <f>IF(L244&gt;=7,1,0)</f>
        <v/>
      </c>
      <c r="Q244" s="7">
        <f>IF(L244&gt;=8,1,0)</f>
        <v/>
      </c>
      <c r="R244" s="7">
        <f>IF(L244&gt;=9,1,0)</f>
        <v/>
      </c>
      <c r="S244" s="7">
        <f>IF(OR(L244=10,M244="Vinta"),1,0)</f>
        <v/>
      </c>
      <c r="T244" s="7">
        <f>IF(M244="Persa",1,0)</f>
        <v/>
      </c>
      <c r="U244" s="14" t="n"/>
      <c r="V244" s="14" t="n"/>
      <c r="W244" s="14" t="n"/>
      <c r="X244" s="14" t="n"/>
      <c r="Y244" s="15" t="n"/>
      <c r="Z244" s="15" t="n"/>
      <c r="AA244" s="15" t="n"/>
      <c r="AB244" s="14" t="n"/>
      <c r="AC244" s="7">
        <f>IF(B244="","",IF(AB244="",TODAY()-B244,AB244-B244))</f>
        <v/>
      </c>
      <c r="AD244" s="14" t="n"/>
      <c r="AE244" s="14" t="n"/>
      <c r="AF244" s="14" t="n"/>
      <c r="AG244" s="37">
        <f>IF(B244="","",MAX(B244,IF(U244="",0,U244),IF(W244="",0,W244),IF(AB244="",0,AB244),IF(AN244="",0,AN244)))</f>
        <v/>
      </c>
      <c r="AH244" s="11">
        <f>IF(AG244="","",TODAY()-AG244)</f>
        <v/>
      </c>
      <c r="AI244" s="80">
        <f>IF(B244="","",MIN(100,IF(J244&gt;=300000,20,IF(J244&gt;=200000,10,5))+IF(OR(C244="Referral",C244="Passaparola"),20,IF(OR(C244="Sito web",C244="LinkedIn",C244="Email marketing"),15,10))+IF(L244&gt;=8,25,IF(L244&gt;=6,18,IF(L244&gt;=4,12,5)))+IF(AND(V244&lt;&gt;"",V244&lt;&gt;"Non risponde",V244&lt;&gt;"Non interessato"),10,0)+IF(X244="Eseguita",10,0)+IF(Z244&gt;0,15,0)))</f>
        <v/>
      </c>
      <c r="AJ244" s="80">
        <f>IF(AI244="","",IF(AI244&gt;=80,"Hot",IF(AI244&gt;=60,"Alta",IF(AI244&gt;=40,"Media","Bassa"))))</f>
        <v/>
      </c>
      <c r="AK244" s="11">
        <f>IF(B244="","",IF(U244="",TODAY()-B244,U244-B244))</f>
        <v/>
      </c>
      <c r="AL244" s="80">
        <f>IF(B244="","",IF(M244="Vinta","Chiusa - vinta",IF(M244="Persa","Chiusa - persa",IF(AND(U244="",TODAY()-B244&gt;1),"Contattare subito",IF(AND(M244="In corso",AH244&gt;7),"Lead in stallo",IF(AND(AN244&lt;&gt;"",AN244&lt;TODAY(),M244="In corso"),"Follow-up scaduto",IF(AND(K244="Offerta",Y244="",W244&lt;&gt;"",TODAY()-W244&gt;3),"Verificare offerta","OK"))))))</f>
        <v/>
      </c>
      <c r="AM244" s="38" t="n"/>
      <c r="AN244" s="39" t="n"/>
      <c r="AO244" s="11">
        <f>IF(AND(AN244&lt;&gt;"",AN244&lt;TODAY(),M244="In corso"),1,0)</f>
        <v/>
      </c>
      <c r="AP244" s="81">
        <f>IF(B244="","",IF(OR(M244="Vinta",M244="Persa"),0,IF(AL244="Contattare subito",50,0)+IF(AL244="Follow-up scaduto",40,0)+IF(AL244="Lead in stallo",35,0)+IF(AJ244="Hot",30,IF(AJ244="Alta",20,IF(AJ244="Media",10,0)))+IF(AO244=1,10,0)+L244/10+ROW()/100000))</f>
        <v/>
      </c>
    </row>
    <row r="245">
      <c r="A245" s="7">
        <f>IF(B245="","",ROW()-1)</f>
        <v/>
      </c>
      <c r="B245" s="14" t="n"/>
      <c r="C245" s="14" t="n"/>
      <c r="D245" s="14" t="n"/>
      <c r="E245" s="14" t="n"/>
      <c r="F245" s="14" t="n"/>
      <c r="G245" s="14" t="n"/>
      <c r="H245" s="14" t="n"/>
      <c r="I245" s="14" t="n"/>
      <c r="J245" s="14" t="n"/>
      <c r="K245" s="14" t="n"/>
      <c r="L245" s="7">
        <f>IF(K245="","",IF(K245="Nuovo",1,IF(K245="Tentativo contatto",1,IF(K245="Contattato",2,IF(K245="Qualificato",4,IF(K245="Visita fissata",5,IF(K245="Visita effettuata",6,IF(K245="Trattativa",7,IF(K245="Offerta",8,IF(K245="Prenotazione",9,IF(K245="Venduto",10,""))))))))))))</f>
        <v/>
      </c>
      <c r="M245" s="14" t="n"/>
      <c r="N245" s="7">
        <f>IF(L245&gt;=4,1,0)</f>
        <v/>
      </c>
      <c r="O245" s="7">
        <f>IF(L245&gt;=6,1,0)</f>
        <v/>
      </c>
      <c r="P245" s="7">
        <f>IF(L245&gt;=7,1,0)</f>
        <v/>
      </c>
      <c r="Q245" s="7">
        <f>IF(L245&gt;=8,1,0)</f>
        <v/>
      </c>
      <c r="R245" s="7">
        <f>IF(L245&gt;=9,1,0)</f>
        <v/>
      </c>
      <c r="S245" s="7">
        <f>IF(OR(L245=10,M245="Vinta"),1,0)</f>
        <v/>
      </c>
      <c r="T245" s="7">
        <f>IF(M245="Persa",1,0)</f>
        <v/>
      </c>
      <c r="U245" s="14" t="n"/>
      <c r="V245" s="14" t="n"/>
      <c r="W245" s="14" t="n"/>
      <c r="X245" s="14" t="n"/>
      <c r="Y245" s="15" t="n"/>
      <c r="Z245" s="15" t="n"/>
      <c r="AA245" s="15" t="n"/>
      <c r="AB245" s="14" t="n"/>
      <c r="AC245" s="7">
        <f>IF(B245="","",IF(AB245="",TODAY()-B245,AB245-B245))</f>
        <v/>
      </c>
      <c r="AD245" s="14" t="n"/>
      <c r="AE245" s="14" t="n"/>
      <c r="AF245" s="14" t="n"/>
      <c r="AG245" s="37">
        <f>IF(B245="","",MAX(B245,IF(U245="",0,U245),IF(W245="",0,W245),IF(AB245="",0,AB245),IF(AN245="",0,AN245)))</f>
        <v/>
      </c>
      <c r="AH245" s="11">
        <f>IF(AG245="","",TODAY()-AG245)</f>
        <v/>
      </c>
      <c r="AI245" s="82">
        <f>IF(B245="","",MIN(100,IF(J245&gt;=300000,20,IF(J245&gt;=200000,10,5))+IF(OR(C245="Referral",C245="Passaparola"),20,IF(OR(C245="Sito web",C245="LinkedIn",C245="Email marketing"),15,10))+IF(L245&gt;=8,25,IF(L245&gt;=6,18,IF(L245&gt;=4,12,5)))+IF(AND(V245&lt;&gt;"",V245&lt;&gt;"Non risponde",V245&lt;&gt;"Non interessato"),10,0)+IF(X245="Eseguita",10,0)+IF(Z245&gt;0,15,0)))</f>
        <v/>
      </c>
      <c r="AJ245" s="82">
        <f>IF(AI245="","",IF(AI245&gt;=80,"Hot",IF(AI245&gt;=60,"Alta",IF(AI245&gt;=40,"Media","Bassa"))))</f>
        <v/>
      </c>
      <c r="AK245" s="11">
        <f>IF(B245="","",IF(U245="",TODAY()-B245,U245-B245))</f>
        <v/>
      </c>
      <c r="AL245" s="82">
        <f>IF(B245="","",IF(M245="Vinta","Chiusa - vinta",IF(M245="Persa","Chiusa - persa",IF(AND(U245="",TODAY()-B245&gt;1),"Contattare subito",IF(AND(M245="In corso",AH245&gt;7),"Lead in stallo",IF(AND(AN245&lt;&gt;"",AN245&lt;TODAY(),M245="In corso"),"Follow-up scaduto",IF(AND(K245="Offerta",Y245="",W245&lt;&gt;"",TODAY()-W245&gt;3),"Verificare offerta","OK"))))))</f>
        <v/>
      </c>
      <c r="AM245" s="38" t="n"/>
      <c r="AN245" s="39" t="n"/>
      <c r="AO245" s="11">
        <f>IF(AND(AN245&lt;&gt;"",AN245&lt;TODAY(),M245="In corso"),1,0)</f>
        <v/>
      </c>
      <c r="AP245" s="83">
        <f>IF(B245="","",IF(OR(M245="Vinta",M245="Persa"),0,IF(AL245="Contattare subito",50,0)+IF(AL245="Follow-up scaduto",40,0)+IF(AL245="Lead in stallo",35,0)+IF(AJ245="Hot",30,IF(AJ245="Alta",20,IF(AJ245="Media",10,0)))+IF(AO245=1,10,0)+L245/10+ROW()/100000))</f>
        <v/>
      </c>
    </row>
    <row r="246">
      <c r="A246" s="7">
        <f>IF(B246="","",ROW()-1)</f>
        <v/>
      </c>
      <c r="B246" s="14" t="n"/>
      <c r="C246" s="14" t="n"/>
      <c r="D246" s="14" t="n"/>
      <c r="E246" s="14" t="n"/>
      <c r="F246" s="14" t="n"/>
      <c r="G246" s="14" t="n"/>
      <c r="H246" s="14" t="n"/>
      <c r="I246" s="14" t="n"/>
      <c r="J246" s="14" t="n"/>
      <c r="K246" s="14" t="n"/>
      <c r="L246" s="7">
        <f>IF(K246="","",IF(K246="Nuovo",1,IF(K246="Tentativo contatto",1,IF(K246="Contattato",2,IF(K246="Qualificato",4,IF(K246="Visita fissata",5,IF(K246="Visita effettuata",6,IF(K246="Trattativa",7,IF(K246="Offerta",8,IF(K246="Prenotazione",9,IF(K246="Venduto",10,""))))))))))))</f>
        <v/>
      </c>
      <c r="M246" s="14" t="n"/>
      <c r="N246" s="7">
        <f>IF(L246&gt;=4,1,0)</f>
        <v/>
      </c>
      <c r="O246" s="7">
        <f>IF(L246&gt;=6,1,0)</f>
        <v/>
      </c>
      <c r="P246" s="7">
        <f>IF(L246&gt;=7,1,0)</f>
        <v/>
      </c>
      <c r="Q246" s="7">
        <f>IF(L246&gt;=8,1,0)</f>
        <v/>
      </c>
      <c r="R246" s="7">
        <f>IF(L246&gt;=9,1,0)</f>
        <v/>
      </c>
      <c r="S246" s="7">
        <f>IF(OR(L246=10,M246="Vinta"),1,0)</f>
        <v/>
      </c>
      <c r="T246" s="7">
        <f>IF(M246="Persa",1,0)</f>
        <v/>
      </c>
      <c r="U246" s="14" t="n"/>
      <c r="V246" s="14" t="n"/>
      <c r="W246" s="14" t="n"/>
      <c r="X246" s="14" t="n"/>
      <c r="Y246" s="15" t="n"/>
      <c r="Z246" s="15" t="n"/>
      <c r="AA246" s="15" t="n"/>
      <c r="AB246" s="14" t="n"/>
      <c r="AC246" s="7">
        <f>IF(B246="","",IF(AB246="",TODAY()-B246,AB246-B246))</f>
        <v/>
      </c>
      <c r="AD246" s="14" t="n"/>
      <c r="AE246" s="14" t="n"/>
      <c r="AF246" s="14" t="n"/>
      <c r="AG246" s="37">
        <f>IF(B246="","",MAX(B246,IF(U246="",0,U246),IF(W246="",0,W246),IF(AB246="",0,AB246),IF(AN246="",0,AN246)))</f>
        <v/>
      </c>
      <c r="AH246" s="11">
        <f>IF(AG246="","",TODAY()-AG246)</f>
        <v/>
      </c>
      <c r="AI246" s="80">
        <f>IF(B246="","",MIN(100,IF(J246&gt;=300000,20,IF(J246&gt;=200000,10,5))+IF(OR(C246="Referral",C246="Passaparola"),20,IF(OR(C246="Sito web",C246="LinkedIn",C246="Email marketing"),15,10))+IF(L246&gt;=8,25,IF(L246&gt;=6,18,IF(L246&gt;=4,12,5)))+IF(AND(V246&lt;&gt;"",V246&lt;&gt;"Non risponde",V246&lt;&gt;"Non interessato"),10,0)+IF(X246="Eseguita",10,0)+IF(Z246&gt;0,15,0)))</f>
        <v/>
      </c>
      <c r="AJ246" s="80">
        <f>IF(AI246="","",IF(AI246&gt;=80,"Hot",IF(AI246&gt;=60,"Alta",IF(AI246&gt;=40,"Media","Bassa"))))</f>
        <v/>
      </c>
      <c r="AK246" s="11">
        <f>IF(B246="","",IF(U246="",TODAY()-B246,U246-B246))</f>
        <v/>
      </c>
      <c r="AL246" s="80">
        <f>IF(B246="","",IF(M246="Vinta","Chiusa - vinta",IF(M246="Persa","Chiusa - persa",IF(AND(U246="",TODAY()-B246&gt;1),"Contattare subito",IF(AND(M246="In corso",AH246&gt;7),"Lead in stallo",IF(AND(AN246&lt;&gt;"",AN246&lt;TODAY(),M246="In corso"),"Follow-up scaduto",IF(AND(K246="Offerta",Y246="",W246&lt;&gt;"",TODAY()-W246&gt;3),"Verificare offerta","OK"))))))</f>
        <v/>
      </c>
      <c r="AM246" s="38" t="n"/>
      <c r="AN246" s="39" t="n"/>
      <c r="AO246" s="11">
        <f>IF(AND(AN246&lt;&gt;"",AN246&lt;TODAY(),M246="In corso"),1,0)</f>
        <v/>
      </c>
      <c r="AP246" s="81">
        <f>IF(B246="","",IF(OR(M246="Vinta",M246="Persa"),0,IF(AL246="Contattare subito",50,0)+IF(AL246="Follow-up scaduto",40,0)+IF(AL246="Lead in stallo",35,0)+IF(AJ246="Hot",30,IF(AJ246="Alta",20,IF(AJ246="Media",10,0)))+IF(AO246=1,10,0)+L246/10+ROW()/100000))</f>
        <v/>
      </c>
    </row>
    <row r="247">
      <c r="A247" s="7">
        <f>IF(B247="","",ROW()-1)</f>
        <v/>
      </c>
      <c r="B247" s="14" t="n"/>
      <c r="C247" s="14" t="n"/>
      <c r="D247" s="14" t="n"/>
      <c r="E247" s="14" t="n"/>
      <c r="F247" s="14" t="n"/>
      <c r="G247" s="14" t="n"/>
      <c r="H247" s="14" t="n"/>
      <c r="I247" s="14" t="n"/>
      <c r="J247" s="14" t="n"/>
      <c r="K247" s="14" t="n"/>
      <c r="L247" s="7">
        <f>IF(K247="","",IF(K247="Nuovo",1,IF(K247="Tentativo contatto",1,IF(K247="Contattato",2,IF(K247="Qualificato",4,IF(K247="Visita fissata",5,IF(K247="Visita effettuata",6,IF(K247="Trattativa",7,IF(K247="Offerta",8,IF(K247="Prenotazione",9,IF(K247="Venduto",10,""))))))))))))</f>
        <v/>
      </c>
      <c r="M247" s="14" t="n"/>
      <c r="N247" s="7">
        <f>IF(L247&gt;=4,1,0)</f>
        <v/>
      </c>
      <c r="O247" s="7">
        <f>IF(L247&gt;=6,1,0)</f>
        <v/>
      </c>
      <c r="P247" s="7">
        <f>IF(L247&gt;=7,1,0)</f>
        <v/>
      </c>
      <c r="Q247" s="7">
        <f>IF(L247&gt;=8,1,0)</f>
        <v/>
      </c>
      <c r="R247" s="7">
        <f>IF(L247&gt;=9,1,0)</f>
        <v/>
      </c>
      <c r="S247" s="7">
        <f>IF(OR(L247=10,M247="Vinta"),1,0)</f>
        <v/>
      </c>
      <c r="T247" s="7">
        <f>IF(M247="Persa",1,0)</f>
        <v/>
      </c>
      <c r="U247" s="14" t="n"/>
      <c r="V247" s="14" t="n"/>
      <c r="W247" s="14" t="n"/>
      <c r="X247" s="14" t="n"/>
      <c r="Y247" s="15" t="n"/>
      <c r="Z247" s="15" t="n"/>
      <c r="AA247" s="15" t="n"/>
      <c r="AB247" s="14" t="n"/>
      <c r="AC247" s="7">
        <f>IF(B247="","",IF(AB247="",TODAY()-B247,AB247-B247))</f>
        <v/>
      </c>
      <c r="AD247" s="14" t="n"/>
      <c r="AE247" s="14" t="n"/>
      <c r="AF247" s="14" t="n"/>
      <c r="AG247" s="37">
        <f>IF(B247="","",MAX(B247,IF(U247="",0,U247),IF(W247="",0,W247),IF(AB247="",0,AB247),IF(AN247="",0,AN247)))</f>
        <v/>
      </c>
      <c r="AH247" s="11">
        <f>IF(AG247="","",TODAY()-AG247)</f>
        <v/>
      </c>
      <c r="AI247" s="82">
        <f>IF(B247="","",MIN(100,IF(J247&gt;=300000,20,IF(J247&gt;=200000,10,5))+IF(OR(C247="Referral",C247="Passaparola"),20,IF(OR(C247="Sito web",C247="LinkedIn",C247="Email marketing"),15,10))+IF(L247&gt;=8,25,IF(L247&gt;=6,18,IF(L247&gt;=4,12,5)))+IF(AND(V247&lt;&gt;"",V247&lt;&gt;"Non risponde",V247&lt;&gt;"Non interessato"),10,0)+IF(X247="Eseguita",10,0)+IF(Z247&gt;0,15,0)))</f>
        <v/>
      </c>
      <c r="AJ247" s="82">
        <f>IF(AI247="","",IF(AI247&gt;=80,"Hot",IF(AI247&gt;=60,"Alta",IF(AI247&gt;=40,"Media","Bassa"))))</f>
        <v/>
      </c>
      <c r="AK247" s="11">
        <f>IF(B247="","",IF(U247="",TODAY()-B247,U247-B247))</f>
        <v/>
      </c>
      <c r="AL247" s="82">
        <f>IF(B247="","",IF(M247="Vinta","Chiusa - vinta",IF(M247="Persa","Chiusa - persa",IF(AND(U247="",TODAY()-B247&gt;1),"Contattare subito",IF(AND(M247="In corso",AH247&gt;7),"Lead in stallo",IF(AND(AN247&lt;&gt;"",AN247&lt;TODAY(),M247="In corso"),"Follow-up scaduto",IF(AND(K247="Offerta",Y247="",W247&lt;&gt;"",TODAY()-W247&gt;3),"Verificare offerta","OK"))))))</f>
        <v/>
      </c>
      <c r="AM247" s="38" t="n"/>
      <c r="AN247" s="39" t="n"/>
      <c r="AO247" s="11">
        <f>IF(AND(AN247&lt;&gt;"",AN247&lt;TODAY(),M247="In corso"),1,0)</f>
        <v/>
      </c>
      <c r="AP247" s="83">
        <f>IF(B247="","",IF(OR(M247="Vinta",M247="Persa"),0,IF(AL247="Contattare subito",50,0)+IF(AL247="Follow-up scaduto",40,0)+IF(AL247="Lead in stallo",35,0)+IF(AJ247="Hot",30,IF(AJ247="Alta",20,IF(AJ247="Media",10,0)))+IF(AO247=1,10,0)+L247/10+ROW()/100000))</f>
        <v/>
      </c>
    </row>
    <row r="248">
      <c r="A248" s="7">
        <f>IF(B248="","",ROW()-1)</f>
        <v/>
      </c>
      <c r="B248" s="14" t="n"/>
      <c r="C248" s="14" t="n"/>
      <c r="D248" s="14" t="n"/>
      <c r="E248" s="14" t="n"/>
      <c r="F248" s="14" t="n"/>
      <c r="G248" s="14" t="n"/>
      <c r="H248" s="14" t="n"/>
      <c r="I248" s="14" t="n"/>
      <c r="J248" s="14" t="n"/>
      <c r="K248" s="14" t="n"/>
      <c r="L248" s="7">
        <f>IF(K248="","",IF(K248="Nuovo",1,IF(K248="Tentativo contatto",1,IF(K248="Contattato",2,IF(K248="Qualificato",4,IF(K248="Visita fissata",5,IF(K248="Visita effettuata",6,IF(K248="Trattativa",7,IF(K248="Offerta",8,IF(K248="Prenotazione",9,IF(K248="Venduto",10,""))))))))))))</f>
        <v/>
      </c>
      <c r="M248" s="14" t="n"/>
      <c r="N248" s="7">
        <f>IF(L248&gt;=4,1,0)</f>
        <v/>
      </c>
      <c r="O248" s="7">
        <f>IF(L248&gt;=6,1,0)</f>
        <v/>
      </c>
      <c r="P248" s="7">
        <f>IF(L248&gt;=7,1,0)</f>
        <v/>
      </c>
      <c r="Q248" s="7">
        <f>IF(L248&gt;=8,1,0)</f>
        <v/>
      </c>
      <c r="R248" s="7">
        <f>IF(L248&gt;=9,1,0)</f>
        <v/>
      </c>
      <c r="S248" s="7">
        <f>IF(OR(L248=10,M248="Vinta"),1,0)</f>
        <v/>
      </c>
      <c r="T248" s="7">
        <f>IF(M248="Persa",1,0)</f>
        <v/>
      </c>
      <c r="U248" s="14" t="n"/>
      <c r="V248" s="14" t="n"/>
      <c r="W248" s="14" t="n"/>
      <c r="X248" s="14" t="n"/>
      <c r="Y248" s="15" t="n"/>
      <c r="Z248" s="15" t="n"/>
      <c r="AA248" s="15" t="n"/>
      <c r="AB248" s="14" t="n"/>
      <c r="AC248" s="7">
        <f>IF(B248="","",IF(AB248="",TODAY()-B248,AB248-B248))</f>
        <v/>
      </c>
      <c r="AD248" s="14" t="n"/>
      <c r="AE248" s="14" t="n"/>
      <c r="AF248" s="14" t="n"/>
      <c r="AG248" s="37">
        <f>IF(B248="","",MAX(B248,IF(U248="",0,U248),IF(W248="",0,W248),IF(AB248="",0,AB248),IF(AN248="",0,AN248)))</f>
        <v/>
      </c>
      <c r="AH248" s="11">
        <f>IF(AG248="","",TODAY()-AG248)</f>
        <v/>
      </c>
      <c r="AI248" s="80">
        <f>IF(B248="","",MIN(100,IF(J248&gt;=300000,20,IF(J248&gt;=200000,10,5))+IF(OR(C248="Referral",C248="Passaparola"),20,IF(OR(C248="Sito web",C248="LinkedIn",C248="Email marketing"),15,10))+IF(L248&gt;=8,25,IF(L248&gt;=6,18,IF(L248&gt;=4,12,5)))+IF(AND(V248&lt;&gt;"",V248&lt;&gt;"Non risponde",V248&lt;&gt;"Non interessato"),10,0)+IF(X248="Eseguita",10,0)+IF(Z248&gt;0,15,0)))</f>
        <v/>
      </c>
      <c r="AJ248" s="80">
        <f>IF(AI248="","",IF(AI248&gt;=80,"Hot",IF(AI248&gt;=60,"Alta",IF(AI248&gt;=40,"Media","Bassa"))))</f>
        <v/>
      </c>
      <c r="AK248" s="11">
        <f>IF(B248="","",IF(U248="",TODAY()-B248,U248-B248))</f>
        <v/>
      </c>
      <c r="AL248" s="80">
        <f>IF(B248="","",IF(M248="Vinta","Chiusa - vinta",IF(M248="Persa","Chiusa - persa",IF(AND(U248="",TODAY()-B248&gt;1),"Contattare subito",IF(AND(M248="In corso",AH248&gt;7),"Lead in stallo",IF(AND(AN248&lt;&gt;"",AN248&lt;TODAY(),M248="In corso"),"Follow-up scaduto",IF(AND(K248="Offerta",Y248="",W248&lt;&gt;"",TODAY()-W248&gt;3),"Verificare offerta","OK"))))))</f>
        <v/>
      </c>
      <c r="AM248" s="38" t="n"/>
      <c r="AN248" s="39" t="n"/>
      <c r="AO248" s="11">
        <f>IF(AND(AN248&lt;&gt;"",AN248&lt;TODAY(),M248="In corso"),1,0)</f>
        <v/>
      </c>
      <c r="AP248" s="81">
        <f>IF(B248="","",IF(OR(M248="Vinta",M248="Persa"),0,IF(AL248="Contattare subito",50,0)+IF(AL248="Follow-up scaduto",40,0)+IF(AL248="Lead in stallo",35,0)+IF(AJ248="Hot",30,IF(AJ248="Alta",20,IF(AJ248="Media",10,0)))+IF(AO248=1,10,0)+L248/10+ROW()/100000))</f>
        <v/>
      </c>
    </row>
    <row r="249">
      <c r="A249" s="7">
        <f>IF(B249="","",ROW()-1)</f>
        <v/>
      </c>
      <c r="B249" s="14" t="n"/>
      <c r="C249" s="14" t="n"/>
      <c r="D249" s="14" t="n"/>
      <c r="E249" s="14" t="n"/>
      <c r="F249" s="14" t="n"/>
      <c r="G249" s="14" t="n"/>
      <c r="H249" s="14" t="n"/>
      <c r="I249" s="14" t="n"/>
      <c r="J249" s="14" t="n"/>
      <c r="K249" s="14" t="n"/>
      <c r="L249" s="7">
        <f>IF(K249="","",IF(K249="Nuovo",1,IF(K249="Tentativo contatto",1,IF(K249="Contattato",2,IF(K249="Qualificato",4,IF(K249="Visita fissata",5,IF(K249="Visita effettuata",6,IF(K249="Trattativa",7,IF(K249="Offerta",8,IF(K249="Prenotazione",9,IF(K249="Venduto",10,""))))))))))))</f>
        <v/>
      </c>
      <c r="M249" s="14" t="n"/>
      <c r="N249" s="7">
        <f>IF(L249&gt;=4,1,0)</f>
        <v/>
      </c>
      <c r="O249" s="7">
        <f>IF(L249&gt;=6,1,0)</f>
        <v/>
      </c>
      <c r="P249" s="7">
        <f>IF(L249&gt;=7,1,0)</f>
        <v/>
      </c>
      <c r="Q249" s="7">
        <f>IF(L249&gt;=8,1,0)</f>
        <v/>
      </c>
      <c r="R249" s="7">
        <f>IF(L249&gt;=9,1,0)</f>
        <v/>
      </c>
      <c r="S249" s="7">
        <f>IF(OR(L249=10,M249="Vinta"),1,0)</f>
        <v/>
      </c>
      <c r="T249" s="7">
        <f>IF(M249="Persa",1,0)</f>
        <v/>
      </c>
      <c r="U249" s="14" t="n"/>
      <c r="V249" s="14" t="n"/>
      <c r="W249" s="14" t="n"/>
      <c r="X249" s="14" t="n"/>
      <c r="Y249" s="15" t="n"/>
      <c r="Z249" s="15" t="n"/>
      <c r="AA249" s="15" t="n"/>
      <c r="AB249" s="14" t="n"/>
      <c r="AC249" s="7">
        <f>IF(B249="","",IF(AB249="",TODAY()-B249,AB249-B249))</f>
        <v/>
      </c>
      <c r="AD249" s="14" t="n"/>
      <c r="AE249" s="14" t="n"/>
      <c r="AF249" s="14" t="n"/>
      <c r="AG249" s="37">
        <f>IF(B249="","",MAX(B249,IF(U249="",0,U249),IF(W249="",0,W249),IF(AB249="",0,AB249),IF(AN249="",0,AN249)))</f>
        <v/>
      </c>
      <c r="AH249" s="11">
        <f>IF(AG249="","",TODAY()-AG249)</f>
        <v/>
      </c>
      <c r="AI249" s="82">
        <f>IF(B249="","",MIN(100,IF(J249&gt;=300000,20,IF(J249&gt;=200000,10,5))+IF(OR(C249="Referral",C249="Passaparola"),20,IF(OR(C249="Sito web",C249="LinkedIn",C249="Email marketing"),15,10))+IF(L249&gt;=8,25,IF(L249&gt;=6,18,IF(L249&gt;=4,12,5)))+IF(AND(V249&lt;&gt;"",V249&lt;&gt;"Non risponde",V249&lt;&gt;"Non interessato"),10,0)+IF(X249="Eseguita",10,0)+IF(Z249&gt;0,15,0)))</f>
        <v/>
      </c>
      <c r="AJ249" s="82">
        <f>IF(AI249="","",IF(AI249&gt;=80,"Hot",IF(AI249&gt;=60,"Alta",IF(AI249&gt;=40,"Media","Bassa"))))</f>
        <v/>
      </c>
      <c r="AK249" s="11">
        <f>IF(B249="","",IF(U249="",TODAY()-B249,U249-B249))</f>
        <v/>
      </c>
      <c r="AL249" s="82">
        <f>IF(B249="","",IF(M249="Vinta","Chiusa - vinta",IF(M249="Persa","Chiusa - persa",IF(AND(U249="",TODAY()-B249&gt;1),"Contattare subito",IF(AND(M249="In corso",AH249&gt;7),"Lead in stallo",IF(AND(AN249&lt;&gt;"",AN249&lt;TODAY(),M249="In corso"),"Follow-up scaduto",IF(AND(K249="Offerta",Y249="",W249&lt;&gt;"",TODAY()-W249&gt;3),"Verificare offerta","OK"))))))</f>
        <v/>
      </c>
      <c r="AM249" s="38" t="n"/>
      <c r="AN249" s="39" t="n"/>
      <c r="AO249" s="11">
        <f>IF(AND(AN249&lt;&gt;"",AN249&lt;TODAY(),M249="In corso"),1,0)</f>
        <v/>
      </c>
      <c r="AP249" s="83">
        <f>IF(B249="","",IF(OR(M249="Vinta",M249="Persa"),0,IF(AL249="Contattare subito",50,0)+IF(AL249="Follow-up scaduto",40,0)+IF(AL249="Lead in stallo",35,0)+IF(AJ249="Hot",30,IF(AJ249="Alta",20,IF(AJ249="Media",10,0)))+IF(AO249=1,10,0)+L249/10+ROW()/100000))</f>
        <v/>
      </c>
    </row>
    <row r="250">
      <c r="A250" s="7">
        <f>IF(B250="","",ROW()-1)</f>
        <v/>
      </c>
      <c r="B250" s="14" t="n"/>
      <c r="C250" s="14" t="n"/>
      <c r="D250" s="14" t="n"/>
      <c r="E250" s="14" t="n"/>
      <c r="F250" s="14" t="n"/>
      <c r="G250" s="14" t="n"/>
      <c r="H250" s="14" t="n"/>
      <c r="I250" s="14" t="n"/>
      <c r="J250" s="14" t="n"/>
      <c r="K250" s="14" t="n"/>
      <c r="L250" s="7">
        <f>IF(K250="","",IF(K250="Nuovo",1,IF(K250="Tentativo contatto",1,IF(K250="Contattato",2,IF(K250="Qualificato",4,IF(K250="Visita fissata",5,IF(K250="Visita effettuata",6,IF(K250="Trattativa",7,IF(K250="Offerta",8,IF(K250="Prenotazione",9,IF(K250="Venduto",10,""))))))))))))</f>
        <v/>
      </c>
      <c r="M250" s="14" t="n"/>
      <c r="N250" s="7">
        <f>IF(L250&gt;=4,1,0)</f>
        <v/>
      </c>
      <c r="O250" s="7">
        <f>IF(L250&gt;=6,1,0)</f>
        <v/>
      </c>
      <c r="P250" s="7">
        <f>IF(L250&gt;=7,1,0)</f>
        <v/>
      </c>
      <c r="Q250" s="7">
        <f>IF(L250&gt;=8,1,0)</f>
        <v/>
      </c>
      <c r="R250" s="7">
        <f>IF(L250&gt;=9,1,0)</f>
        <v/>
      </c>
      <c r="S250" s="7">
        <f>IF(OR(L250=10,M250="Vinta"),1,0)</f>
        <v/>
      </c>
      <c r="T250" s="7">
        <f>IF(M250="Persa",1,0)</f>
        <v/>
      </c>
      <c r="U250" s="14" t="n"/>
      <c r="V250" s="14" t="n"/>
      <c r="W250" s="14" t="n"/>
      <c r="X250" s="14" t="n"/>
      <c r="Y250" s="15" t="n"/>
      <c r="Z250" s="15" t="n"/>
      <c r="AA250" s="15" t="n"/>
      <c r="AB250" s="14" t="n"/>
      <c r="AC250" s="7">
        <f>IF(B250="","",IF(AB250="",TODAY()-B250,AB250-B250))</f>
        <v/>
      </c>
      <c r="AD250" s="14" t="n"/>
      <c r="AE250" s="14" t="n"/>
      <c r="AF250" s="14" t="n"/>
      <c r="AG250" s="37">
        <f>IF(B250="","",MAX(B250,IF(U250="",0,U250),IF(W250="",0,W250),IF(AB250="",0,AB250),IF(AN250="",0,AN250)))</f>
        <v/>
      </c>
      <c r="AH250" s="11">
        <f>IF(AG250="","",TODAY()-AG250)</f>
        <v/>
      </c>
      <c r="AI250" s="11">
        <f>IF(B250="","",MIN(100,IF(J250&gt;=300000,20,IF(J250&gt;=200000,10,5))+IF(OR(C250="Referral",C250="Passaparola"),20,IF(OR(C250="Sito web",C250="LinkedIn",C250="Email marketing"),15,10))+IF(L250&gt;=8,25,IF(L250&gt;=6,18,IF(L250&gt;=4,12,5)))+IF(AND(V250&lt;&gt;"",V250&lt;&gt;"Non risponde",V250&lt;&gt;"Non interessato"),10,0)+IF(X250="Eseguita",10,0)+IF(Z250&gt;0,15,0)))</f>
        <v/>
      </c>
      <c r="AJ250" s="11">
        <f>IF(AI250="","",IF(AI250&gt;=80,"Hot",IF(AI250&gt;=60,"Alta",IF(AI250&gt;=40,"Media","Bassa"))))</f>
        <v/>
      </c>
      <c r="AK250" s="11">
        <f>IF(B250="","",IF(U250="",TODAY()-B250,U250-B250))</f>
        <v/>
      </c>
      <c r="AL250" s="11">
        <f>IF(B250="","",IF(M250="Vinta","Chiusa - vinta",IF(M250="Persa","Chiusa - persa",IF(AND(U250="",TODAY()-B250&gt;1),"Contattare subito",IF(AND(M250="In corso",AH250&gt;7),"Lead in stallo",IF(AND(AN250&lt;&gt;"",AN250&lt;TODAY(),M250="In corso"),"Follow-up scaduto",IF(AND(K250="Offerta",Y250="",W250&lt;&gt;"",TODAY()-W250&gt;3),"Verificare offerta","OK"))))))</f>
        <v/>
      </c>
      <c r="AM250" s="38" t="n"/>
      <c r="AN250" s="39" t="n"/>
      <c r="AO250" s="11">
        <f>IF(AND(AN250&lt;&gt;"",AN250&lt;TODAY(),M250="In corso"),1,0)</f>
        <v/>
      </c>
      <c r="AP250" s="84">
        <f>IF(B250="","",IF(OR(M250="Vinta",M250="Persa"),0,IF(AL250="Contattare subito",50,0)+IF(AL250="Follow-up scaduto",40,0)+IF(AL250="Lead in stallo",35,0)+IF(AJ250="Hot",30,IF(AJ250="Alta",20,IF(AJ250="Media",10,0)))+IF(AO250=1,10,0)+L250/10+ROW()/100000))</f>
        <v/>
      </c>
    </row>
    <row r="251">
      <c r="A251" s="7">
        <f>IF(B251="","",ROW()-1)</f>
        <v/>
      </c>
      <c r="B251" s="14" t="n"/>
      <c r="C251" s="14" t="n"/>
      <c r="D251" s="14" t="n"/>
      <c r="E251" s="14" t="n"/>
      <c r="F251" s="14" t="n"/>
      <c r="G251" s="14" t="n"/>
      <c r="H251" s="14" t="n"/>
      <c r="I251" s="14" t="n"/>
      <c r="J251" s="14" t="n"/>
      <c r="K251" s="14" t="n"/>
      <c r="L251" s="7">
        <f>IF(K251="","",IF(K251="Nuovo",1,IF(K251="Tentativo contatto",1,IF(K251="Contattato",2,IF(K251="Qualificato",4,IF(K251="Visita fissata",5,IF(K251="Visita effettuata",6,IF(K251="Trattativa",7,IF(K251="Offerta",8,IF(K251="Prenotazione",9,IF(K251="Venduto",10,""))))))))))))</f>
        <v/>
      </c>
      <c r="M251" s="14" t="n"/>
      <c r="N251" s="7">
        <f>IF(L251&gt;=4,1,0)</f>
        <v/>
      </c>
      <c r="O251" s="7">
        <f>IF(L251&gt;=6,1,0)</f>
        <v/>
      </c>
      <c r="P251" s="7">
        <f>IF(L251&gt;=7,1,0)</f>
        <v/>
      </c>
      <c r="Q251" s="7">
        <f>IF(L251&gt;=8,1,0)</f>
        <v/>
      </c>
      <c r="R251" s="7">
        <f>IF(L251&gt;=9,1,0)</f>
        <v/>
      </c>
      <c r="S251" s="7">
        <f>IF(OR(L251=10,M251="Vinta"),1,0)</f>
        <v/>
      </c>
      <c r="T251" s="7">
        <f>IF(M251="Persa",1,0)</f>
        <v/>
      </c>
      <c r="U251" s="14" t="n"/>
      <c r="V251" s="14" t="n"/>
      <c r="W251" s="14" t="n"/>
      <c r="X251" s="14" t="n"/>
      <c r="Y251" s="15" t="n"/>
      <c r="Z251" s="15" t="n"/>
      <c r="AA251" s="15" t="n"/>
      <c r="AB251" s="14" t="n"/>
      <c r="AC251" s="7">
        <f>IF(B251="","",IF(AB251="",TODAY()-B251,AB251-B251))</f>
        <v/>
      </c>
      <c r="AD251" s="14" t="n"/>
      <c r="AE251" s="14" t="n"/>
      <c r="AF251" s="14" t="n"/>
      <c r="AG251" s="37">
        <f>IF(B251="","",MAX(B251,IF(U251="",0,U251),IF(W251="",0,W251),IF(AB251="",0,AB251),IF(AN251="",0,AN251)))</f>
        <v/>
      </c>
      <c r="AH251" s="11">
        <f>IF(AG251="","",TODAY()-AG251)</f>
        <v/>
      </c>
      <c r="AI251" s="11">
        <f>IF(B251="","",MIN(100,IF(J251&gt;=300000,20,IF(J251&gt;=200000,10,5))+IF(OR(C251="Referral",C251="Passaparola"),20,IF(OR(C251="Sito web",C251="LinkedIn",C251="Email marketing"),15,10))+IF(L251&gt;=8,25,IF(L251&gt;=6,18,IF(L251&gt;=4,12,5)))+IF(AND(V251&lt;&gt;"",V251&lt;&gt;"Non risponde",V251&lt;&gt;"Non interessato"),10,0)+IF(X251="Eseguita",10,0)+IF(Z251&gt;0,15,0)))</f>
        <v/>
      </c>
      <c r="AJ251" s="11">
        <f>IF(AI251="","",IF(AI251&gt;=80,"Hot",IF(AI251&gt;=60,"Alta",IF(AI251&gt;=40,"Media","Bassa"))))</f>
        <v/>
      </c>
      <c r="AK251" s="11">
        <f>IF(B251="","",IF(U251="",TODAY()-B251,U251-B251))</f>
        <v/>
      </c>
      <c r="AL251" s="11">
        <f>IF(B251="","",IF(M251="Vinta","Chiusa - vinta",IF(M251="Persa","Chiusa - persa",IF(AND(U251="",TODAY()-B251&gt;1),"Contattare subito",IF(AND(M251="In corso",AH251&gt;7),"Lead in stallo",IF(AND(AN251&lt;&gt;"",AN251&lt;TODAY(),M251="In corso"),"Follow-up scaduto",IF(AND(K251="Offerta",Y251="",W251&lt;&gt;"",TODAY()-W251&gt;3),"Verificare offerta","OK"))))))</f>
        <v/>
      </c>
      <c r="AM251" s="38" t="n"/>
      <c r="AN251" s="39" t="n"/>
      <c r="AO251" s="11">
        <f>IF(AND(AN251&lt;&gt;"",AN251&lt;TODAY(),M251="In corso"),1,0)</f>
        <v/>
      </c>
      <c r="AP251" s="84">
        <f>IF(B251="","",IF(OR(M251="Vinta",M251="Persa"),0,IF(AL251="Contattare subito",50,0)+IF(AL251="Follow-up scaduto",40,0)+IF(AL251="Lead in stallo",35,0)+IF(AJ251="Hot",30,IF(AJ251="Alta",20,IF(AJ251="Media",10,0)))+IF(AO251=1,10,0)+L251/10+ROW()/100000))</f>
        <v/>
      </c>
    </row>
    <row r="252">
      <c r="A252" s="7">
        <f>IF(B252="","",ROW()-1)</f>
        <v/>
      </c>
      <c r="B252" s="14" t="n"/>
      <c r="C252" s="14" t="n"/>
      <c r="D252" s="14" t="n"/>
      <c r="E252" s="14" t="n"/>
      <c r="F252" s="14" t="n"/>
      <c r="G252" s="14" t="n"/>
      <c r="H252" s="14" t="n"/>
      <c r="I252" s="14" t="n"/>
      <c r="J252" s="14" t="n"/>
      <c r="K252" s="14" t="n"/>
      <c r="L252" s="7">
        <f>IF(K252="","",IF(K252="Nuovo",1,IF(K252="Tentativo contatto",1,IF(K252="Contattato",2,IF(K252="Qualificato",4,IF(K252="Visita fissata",5,IF(K252="Visita effettuata",6,IF(K252="Trattativa",7,IF(K252="Offerta",8,IF(K252="Prenotazione",9,IF(K252="Venduto",10,""))))))))))))</f>
        <v/>
      </c>
      <c r="M252" s="14" t="n"/>
      <c r="N252" s="7">
        <f>IF(L252&gt;=4,1,0)</f>
        <v/>
      </c>
      <c r="O252" s="7">
        <f>IF(L252&gt;=6,1,0)</f>
        <v/>
      </c>
      <c r="P252" s="7">
        <f>IF(L252&gt;=7,1,0)</f>
        <v/>
      </c>
      <c r="Q252" s="7">
        <f>IF(L252&gt;=8,1,0)</f>
        <v/>
      </c>
      <c r="R252" s="7">
        <f>IF(L252&gt;=9,1,0)</f>
        <v/>
      </c>
      <c r="S252" s="7">
        <f>IF(OR(L252=10,M252="Vinta"),1,0)</f>
        <v/>
      </c>
      <c r="T252" s="7">
        <f>IF(M252="Persa",1,0)</f>
        <v/>
      </c>
      <c r="U252" s="14" t="n"/>
      <c r="V252" s="14" t="n"/>
      <c r="W252" s="14" t="n"/>
      <c r="X252" s="14" t="n"/>
      <c r="Y252" s="15" t="n"/>
      <c r="Z252" s="15" t="n"/>
      <c r="AA252" s="15" t="n"/>
      <c r="AB252" s="14" t="n"/>
      <c r="AC252" s="7">
        <f>IF(B252="","",IF(AB252="",TODAY()-B252,AB252-B252))</f>
        <v/>
      </c>
      <c r="AD252" s="14" t="n"/>
      <c r="AE252" s="14" t="n"/>
      <c r="AF252" s="14" t="n"/>
      <c r="AG252" s="37">
        <f>IF(B252="","",MAX(B252,IF(U252="",0,U252),IF(W252="",0,W252),IF(AB252="",0,AB252),IF(AN252="",0,AN252)))</f>
        <v/>
      </c>
      <c r="AH252" s="11">
        <f>IF(AG252="","",TODAY()-AG252)</f>
        <v/>
      </c>
      <c r="AI252" s="11">
        <f>IF(B252="","",MIN(100,IF(J252&gt;=300000,20,IF(J252&gt;=200000,10,5))+IF(OR(C252="Referral",C252="Passaparola"),20,IF(OR(C252="Sito web",C252="LinkedIn",C252="Email marketing"),15,10))+IF(L252&gt;=8,25,IF(L252&gt;=6,18,IF(L252&gt;=4,12,5)))+IF(AND(V252&lt;&gt;"",V252&lt;&gt;"Non risponde",V252&lt;&gt;"Non interessato"),10,0)+IF(X252="Eseguita",10,0)+IF(Z252&gt;0,15,0)))</f>
        <v/>
      </c>
      <c r="AJ252" s="11">
        <f>IF(AI252="","",IF(AI252&gt;=80,"Hot",IF(AI252&gt;=60,"Alta",IF(AI252&gt;=40,"Media","Bassa"))))</f>
        <v/>
      </c>
      <c r="AK252" s="11">
        <f>IF(B252="","",IF(U252="",TODAY()-B252,U252-B252))</f>
        <v/>
      </c>
      <c r="AL252" s="11">
        <f>IF(B252="","",IF(M252="Vinta","Chiusa - vinta",IF(M252="Persa","Chiusa - persa",IF(AND(U252="",TODAY()-B252&gt;1),"Contattare subito",IF(AND(M252="In corso",AH252&gt;7),"Lead in stallo",IF(AND(AN252&lt;&gt;"",AN252&lt;TODAY(),M252="In corso"),"Follow-up scaduto",IF(AND(K252="Offerta",Y252="",W252&lt;&gt;"",TODAY()-W252&gt;3),"Verificare offerta","OK"))))))</f>
        <v/>
      </c>
      <c r="AM252" s="38" t="n"/>
      <c r="AN252" s="39" t="n"/>
      <c r="AO252" s="11">
        <f>IF(AND(AN252&lt;&gt;"",AN252&lt;TODAY(),M252="In corso"),1,0)</f>
        <v/>
      </c>
      <c r="AP252" s="84">
        <f>IF(B252="","",IF(OR(M252="Vinta",M252="Persa"),0,IF(AL252="Contattare subito",50,0)+IF(AL252="Follow-up scaduto",40,0)+IF(AL252="Lead in stallo",35,0)+IF(AJ252="Hot",30,IF(AJ252="Alta",20,IF(AJ252="Media",10,0)))+IF(AO252=1,10,0)+L252/10+ROW()/100000))</f>
        <v/>
      </c>
    </row>
    <row r="253">
      <c r="A253" s="7">
        <f>IF(B253="","",ROW()-1)</f>
        <v/>
      </c>
      <c r="B253" s="14" t="n"/>
      <c r="C253" s="14" t="n"/>
      <c r="D253" s="14" t="n"/>
      <c r="E253" s="14" t="n"/>
      <c r="F253" s="14" t="n"/>
      <c r="G253" s="14" t="n"/>
      <c r="H253" s="14" t="n"/>
      <c r="I253" s="14" t="n"/>
      <c r="J253" s="14" t="n"/>
      <c r="K253" s="14" t="n"/>
      <c r="L253" s="7">
        <f>IF(K253="","",IF(K253="Nuovo",1,IF(K253="Tentativo contatto",1,IF(K253="Contattato",2,IF(K253="Qualificato",4,IF(K253="Visita fissata",5,IF(K253="Visita effettuata",6,IF(K253="Trattativa",7,IF(K253="Offerta",8,IF(K253="Prenotazione",9,IF(K253="Venduto",10,""))))))))))))</f>
        <v/>
      </c>
      <c r="M253" s="14" t="n"/>
      <c r="N253" s="7">
        <f>IF(L253&gt;=4,1,0)</f>
        <v/>
      </c>
      <c r="O253" s="7">
        <f>IF(L253&gt;=6,1,0)</f>
        <v/>
      </c>
      <c r="P253" s="7">
        <f>IF(L253&gt;=7,1,0)</f>
        <v/>
      </c>
      <c r="Q253" s="7">
        <f>IF(L253&gt;=8,1,0)</f>
        <v/>
      </c>
      <c r="R253" s="7">
        <f>IF(L253&gt;=9,1,0)</f>
        <v/>
      </c>
      <c r="S253" s="7">
        <f>IF(OR(L253=10,M253="Vinta"),1,0)</f>
        <v/>
      </c>
      <c r="T253" s="7">
        <f>IF(M253="Persa",1,0)</f>
        <v/>
      </c>
      <c r="U253" s="14" t="n"/>
      <c r="V253" s="14" t="n"/>
      <c r="W253" s="14" t="n"/>
      <c r="X253" s="14" t="n"/>
      <c r="Y253" s="15" t="n"/>
      <c r="Z253" s="15" t="n"/>
      <c r="AA253" s="15" t="n"/>
      <c r="AB253" s="14" t="n"/>
      <c r="AC253" s="7">
        <f>IF(B253="","",IF(AB253="",TODAY()-B253,AB253-B253))</f>
        <v/>
      </c>
      <c r="AD253" s="14" t="n"/>
      <c r="AE253" s="14" t="n"/>
      <c r="AF253" s="14" t="n"/>
      <c r="AG253" s="37">
        <f>IF(B253="","",MAX(B253,IF(U253="",0,U253),IF(W253="",0,W253),IF(AB253="",0,AB253),IF(AN253="",0,AN253)))</f>
        <v/>
      </c>
      <c r="AH253" s="11">
        <f>IF(AG253="","",TODAY()-AG253)</f>
        <v/>
      </c>
      <c r="AI253" s="11">
        <f>IF(B253="","",MIN(100,IF(J253&gt;=300000,20,IF(J253&gt;=200000,10,5))+IF(OR(C253="Referral",C253="Passaparola"),20,IF(OR(C253="Sito web",C253="LinkedIn",C253="Email marketing"),15,10))+IF(L253&gt;=8,25,IF(L253&gt;=6,18,IF(L253&gt;=4,12,5)))+IF(AND(V253&lt;&gt;"",V253&lt;&gt;"Non risponde",V253&lt;&gt;"Non interessato"),10,0)+IF(X253="Eseguita",10,0)+IF(Z253&gt;0,15,0)))</f>
        <v/>
      </c>
      <c r="AJ253" s="11">
        <f>IF(AI253="","",IF(AI253&gt;=80,"Hot",IF(AI253&gt;=60,"Alta",IF(AI253&gt;=40,"Media","Bassa"))))</f>
        <v/>
      </c>
      <c r="AK253" s="11">
        <f>IF(B253="","",IF(U253="",TODAY()-B253,U253-B253))</f>
        <v/>
      </c>
      <c r="AL253" s="11">
        <f>IF(B253="","",IF(M253="Vinta","Chiusa - vinta",IF(M253="Persa","Chiusa - persa",IF(AND(U253="",TODAY()-B253&gt;1),"Contattare subito",IF(AND(M253="In corso",AH253&gt;7),"Lead in stallo",IF(AND(AN253&lt;&gt;"",AN253&lt;TODAY(),M253="In corso"),"Follow-up scaduto",IF(AND(K253="Offerta",Y253="",W253&lt;&gt;"",TODAY()-W253&gt;3),"Verificare offerta","OK"))))))</f>
        <v/>
      </c>
      <c r="AM253" s="38" t="n"/>
      <c r="AN253" s="39" t="n"/>
      <c r="AO253" s="11">
        <f>IF(AND(AN253&lt;&gt;"",AN253&lt;TODAY(),M253="In corso"),1,0)</f>
        <v/>
      </c>
      <c r="AP253" s="84">
        <f>IF(B253="","",IF(OR(M253="Vinta",M253="Persa"),0,IF(AL253="Contattare subito",50,0)+IF(AL253="Follow-up scaduto",40,0)+IF(AL253="Lead in stallo",35,0)+IF(AJ253="Hot",30,IF(AJ253="Alta",20,IF(AJ253="Media",10,0)))+IF(AO253=1,10,0)+L253/10+ROW()/100000))</f>
        <v/>
      </c>
    </row>
    <row r="254">
      <c r="A254" s="7">
        <f>IF(B254="","",ROW()-1)</f>
        <v/>
      </c>
      <c r="B254" s="14" t="n"/>
      <c r="C254" s="14" t="n"/>
      <c r="D254" s="14" t="n"/>
      <c r="E254" s="14" t="n"/>
      <c r="F254" s="14" t="n"/>
      <c r="G254" s="14" t="n"/>
      <c r="H254" s="14" t="n"/>
      <c r="I254" s="14" t="n"/>
      <c r="J254" s="14" t="n"/>
      <c r="K254" s="14" t="n"/>
      <c r="L254" s="7">
        <f>IF(K254="","",IF(K254="Nuovo",1,IF(K254="Tentativo contatto",1,IF(K254="Contattato",2,IF(K254="Qualificato",4,IF(K254="Visita fissata",5,IF(K254="Visita effettuata",6,IF(K254="Trattativa",7,IF(K254="Offerta",8,IF(K254="Prenotazione",9,IF(K254="Venduto",10,""))))))))))))</f>
        <v/>
      </c>
      <c r="M254" s="14" t="n"/>
      <c r="N254" s="7">
        <f>IF(L254&gt;=4,1,0)</f>
        <v/>
      </c>
      <c r="O254" s="7">
        <f>IF(L254&gt;=6,1,0)</f>
        <v/>
      </c>
      <c r="P254" s="7">
        <f>IF(L254&gt;=7,1,0)</f>
        <v/>
      </c>
      <c r="Q254" s="7">
        <f>IF(L254&gt;=8,1,0)</f>
        <v/>
      </c>
      <c r="R254" s="7">
        <f>IF(L254&gt;=9,1,0)</f>
        <v/>
      </c>
      <c r="S254" s="7">
        <f>IF(OR(L254=10,M254="Vinta"),1,0)</f>
        <v/>
      </c>
      <c r="T254" s="7">
        <f>IF(M254="Persa",1,0)</f>
        <v/>
      </c>
      <c r="U254" s="14" t="n"/>
      <c r="V254" s="14" t="n"/>
      <c r="W254" s="14" t="n"/>
      <c r="X254" s="14" t="n"/>
      <c r="Y254" s="15" t="n"/>
      <c r="Z254" s="15" t="n"/>
      <c r="AA254" s="15" t="n"/>
      <c r="AB254" s="14" t="n"/>
      <c r="AC254" s="7">
        <f>IF(B254="","",IF(AB254="",TODAY()-B254,AB254-B254))</f>
        <v/>
      </c>
      <c r="AD254" s="14" t="n"/>
      <c r="AE254" s="14" t="n"/>
      <c r="AF254" s="14" t="n"/>
      <c r="AG254" s="37">
        <f>IF(B254="","",MAX(B254,IF(U254="",0,U254),IF(W254="",0,W254),IF(AB254="",0,AB254),IF(AN254="",0,AN254)))</f>
        <v/>
      </c>
      <c r="AH254" s="11">
        <f>IF(AG254="","",TODAY()-AG254)</f>
        <v/>
      </c>
      <c r="AI254" s="11">
        <f>IF(B254="","",MIN(100,IF(J254&gt;=300000,20,IF(J254&gt;=200000,10,5))+IF(OR(C254="Referral",C254="Passaparola"),20,IF(OR(C254="Sito web",C254="LinkedIn",C254="Email marketing"),15,10))+IF(L254&gt;=8,25,IF(L254&gt;=6,18,IF(L254&gt;=4,12,5)))+IF(AND(V254&lt;&gt;"",V254&lt;&gt;"Non risponde",V254&lt;&gt;"Non interessato"),10,0)+IF(X254="Eseguita",10,0)+IF(Z254&gt;0,15,0)))</f>
        <v/>
      </c>
      <c r="AJ254" s="11">
        <f>IF(AI254="","",IF(AI254&gt;=80,"Hot",IF(AI254&gt;=60,"Alta",IF(AI254&gt;=40,"Media","Bassa"))))</f>
        <v/>
      </c>
      <c r="AK254" s="11">
        <f>IF(B254="","",IF(U254="",TODAY()-B254,U254-B254))</f>
        <v/>
      </c>
      <c r="AL254" s="11">
        <f>IF(B254="","",IF(M254="Vinta","Chiusa - vinta",IF(M254="Persa","Chiusa - persa",IF(AND(U254="",TODAY()-B254&gt;1),"Contattare subito",IF(AND(M254="In corso",AH254&gt;7),"Lead in stallo",IF(AND(AN254&lt;&gt;"",AN254&lt;TODAY(),M254="In corso"),"Follow-up scaduto",IF(AND(K254="Offerta",Y254="",W254&lt;&gt;"",TODAY()-W254&gt;3),"Verificare offerta","OK"))))))</f>
        <v/>
      </c>
      <c r="AM254" s="38" t="n"/>
      <c r="AN254" s="39" t="n"/>
      <c r="AO254" s="11">
        <f>IF(AND(AN254&lt;&gt;"",AN254&lt;TODAY(),M254="In corso"),1,0)</f>
        <v/>
      </c>
      <c r="AP254" s="84">
        <f>IF(B254="","",IF(OR(M254="Vinta",M254="Persa"),0,IF(AL254="Contattare subito",50,0)+IF(AL254="Follow-up scaduto",40,0)+IF(AL254="Lead in stallo",35,0)+IF(AJ254="Hot",30,IF(AJ254="Alta",20,IF(AJ254="Media",10,0)))+IF(AO254=1,10,0)+L254/10+ROW()/100000))</f>
        <v/>
      </c>
    </row>
    <row r="255">
      <c r="A255" s="7">
        <f>IF(B255="","",ROW()-1)</f>
        <v/>
      </c>
      <c r="B255" s="14" t="n"/>
      <c r="C255" s="14" t="n"/>
      <c r="D255" s="14" t="n"/>
      <c r="E255" s="14" t="n"/>
      <c r="F255" s="14" t="n"/>
      <c r="G255" s="14" t="n"/>
      <c r="H255" s="14" t="n"/>
      <c r="I255" s="14" t="n"/>
      <c r="J255" s="14" t="n"/>
      <c r="K255" s="14" t="n"/>
      <c r="L255" s="7">
        <f>IF(K255="","",IF(K255="Nuovo",1,IF(K255="Tentativo contatto",1,IF(K255="Contattato",2,IF(K255="Qualificato",4,IF(K255="Visita fissata",5,IF(K255="Visita effettuata",6,IF(K255="Trattativa",7,IF(K255="Offerta",8,IF(K255="Prenotazione",9,IF(K255="Venduto",10,""))))))))))))</f>
        <v/>
      </c>
      <c r="M255" s="14" t="n"/>
      <c r="N255" s="7">
        <f>IF(L255&gt;=4,1,0)</f>
        <v/>
      </c>
      <c r="O255" s="7">
        <f>IF(L255&gt;=6,1,0)</f>
        <v/>
      </c>
      <c r="P255" s="7">
        <f>IF(L255&gt;=7,1,0)</f>
        <v/>
      </c>
      <c r="Q255" s="7">
        <f>IF(L255&gt;=8,1,0)</f>
        <v/>
      </c>
      <c r="R255" s="7">
        <f>IF(L255&gt;=9,1,0)</f>
        <v/>
      </c>
      <c r="S255" s="7">
        <f>IF(OR(L255=10,M255="Vinta"),1,0)</f>
        <v/>
      </c>
      <c r="T255" s="7">
        <f>IF(M255="Persa",1,0)</f>
        <v/>
      </c>
      <c r="U255" s="14" t="n"/>
      <c r="V255" s="14" t="n"/>
      <c r="W255" s="14" t="n"/>
      <c r="X255" s="14" t="n"/>
      <c r="Y255" s="15" t="n"/>
      <c r="Z255" s="15" t="n"/>
      <c r="AA255" s="15" t="n"/>
      <c r="AB255" s="14" t="n"/>
      <c r="AC255" s="7">
        <f>IF(B255="","",IF(AB255="",TODAY()-B255,AB255-B255))</f>
        <v/>
      </c>
      <c r="AD255" s="14" t="n"/>
      <c r="AE255" s="14" t="n"/>
      <c r="AF255" s="14" t="n"/>
      <c r="AG255" s="37">
        <f>IF(B255="","",MAX(B255,IF(U255="",0,U255),IF(W255="",0,W255),IF(AB255="",0,AB255),IF(AN255="",0,AN255)))</f>
        <v/>
      </c>
      <c r="AH255" s="11">
        <f>IF(AG255="","",TODAY()-AG255)</f>
        <v/>
      </c>
      <c r="AI255" s="11">
        <f>IF(B255="","",MIN(100,IF(J255&gt;=300000,20,IF(J255&gt;=200000,10,5))+IF(OR(C255="Referral",C255="Passaparola"),20,IF(OR(C255="Sito web",C255="LinkedIn",C255="Email marketing"),15,10))+IF(L255&gt;=8,25,IF(L255&gt;=6,18,IF(L255&gt;=4,12,5)))+IF(AND(V255&lt;&gt;"",V255&lt;&gt;"Non risponde",V255&lt;&gt;"Non interessato"),10,0)+IF(X255="Eseguita",10,0)+IF(Z255&gt;0,15,0)))</f>
        <v/>
      </c>
      <c r="AJ255" s="11">
        <f>IF(AI255="","",IF(AI255&gt;=80,"Hot",IF(AI255&gt;=60,"Alta",IF(AI255&gt;=40,"Media","Bassa"))))</f>
        <v/>
      </c>
      <c r="AK255" s="11">
        <f>IF(B255="","",IF(U255="",TODAY()-B255,U255-B255))</f>
        <v/>
      </c>
      <c r="AL255" s="11">
        <f>IF(B255="","",IF(M255="Vinta","Chiusa - vinta",IF(M255="Persa","Chiusa - persa",IF(AND(U255="",TODAY()-B255&gt;1),"Contattare subito",IF(AND(M255="In corso",AH255&gt;7),"Lead in stallo",IF(AND(AN255&lt;&gt;"",AN255&lt;TODAY(),M255="In corso"),"Follow-up scaduto",IF(AND(K255="Offerta",Y255="",W255&lt;&gt;"",TODAY()-W255&gt;3),"Verificare offerta","OK"))))))</f>
        <v/>
      </c>
      <c r="AM255" s="38" t="n"/>
      <c r="AN255" s="39" t="n"/>
      <c r="AO255" s="11">
        <f>IF(AND(AN255&lt;&gt;"",AN255&lt;TODAY(),M255="In corso"),1,0)</f>
        <v/>
      </c>
      <c r="AP255" s="84">
        <f>IF(B255="","",IF(OR(M255="Vinta",M255="Persa"),0,IF(AL255="Contattare subito",50,0)+IF(AL255="Follow-up scaduto",40,0)+IF(AL255="Lead in stallo",35,0)+IF(AJ255="Hot",30,IF(AJ255="Alta",20,IF(AJ255="Media",10,0)))+IF(AO255=1,10,0)+L255/10+ROW()/100000))</f>
        <v/>
      </c>
    </row>
    <row r="256">
      <c r="A256" s="7">
        <f>IF(B256="","",ROW()-1)</f>
        <v/>
      </c>
      <c r="B256" s="14" t="n"/>
      <c r="C256" s="14" t="n"/>
      <c r="D256" s="14" t="n"/>
      <c r="E256" s="14" t="n"/>
      <c r="F256" s="14" t="n"/>
      <c r="G256" s="14" t="n"/>
      <c r="H256" s="14" t="n"/>
      <c r="I256" s="14" t="n"/>
      <c r="J256" s="14" t="n"/>
      <c r="K256" s="14" t="n"/>
      <c r="L256" s="7">
        <f>IF(K256="","",IF(K256="Nuovo",1,IF(K256="Tentativo contatto",1,IF(K256="Contattato",2,IF(K256="Qualificato",4,IF(K256="Visita fissata",5,IF(K256="Visita effettuata",6,IF(K256="Trattativa",7,IF(K256="Offerta",8,IF(K256="Prenotazione",9,IF(K256="Venduto",10,""))))))))))))</f>
        <v/>
      </c>
      <c r="M256" s="14" t="n"/>
      <c r="N256" s="7">
        <f>IF(L256&gt;=4,1,0)</f>
        <v/>
      </c>
      <c r="O256" s="7">
        <f>IF(L256&gt;=6,1,0)</f>
        <v/>
      </c>
      <c r="P256" s="7">
        <f>IF(L256&gt;=7,1,0)</f>
        <v/>
      </c>
      <c r="Q256" s="7">
        <f>IF(L256&gt;=8,1,0)</f>
        <v/>
      </c>
      <c r="R256" s="7">
        <f>IF(L256&gt;=9,1,0)</f>
        <v/>
      </c>
      <c r="S256" s="7">
        <f>IF(OR(L256=10,M256="Vinta"),1,0)</f>
        <v/>
      </c>
      <c r="T256" s="7">
        <f>IF(M256="Persa",1,0)</f>
        <v/>
      </c>
      <c r="U256" s="14" t="n"/>
      <c r="V256" s="14" t="n"/>
      <c r="W256" s="14" t="n"/>
      <c r="X256" s="14" t="n"/>
      <c r="Y256" s="15" t="n"/>
      <c r="Z256" s="15" t="n"/>
      <c r="AA256" s="15" t="n"/>
      <c r="AB256" s="14" t="n"/>
      <c r="AC256" s="7">
        <f>IF(B256="","",IF(AB256="",TODAY()-B256,AB256-B256))</f>
        <v/>
      </c>
      <c r="AD256" s="14" t="n"/>
      <c r="AE256" s="14" t="n"/>
      <c r="AF256" s="14" t="n"/>
      <c r="AG256" s="37">
        <f>IF(B256="","",MAX(B256,IF(U256="",0,U256),IF(W256="",0,W256),IF(AB256="",0,AB256),IF(AN256="",0,AN256)))</f>
        <v/>
      </c>
      <c r="AH256" s="11">
        <f>IF(AG256="","",TODAY()-AG256)</f>
        <v/>
      </c>
      <c r="AI256" s="11">
        <f>IF(B256="","",MIN(100,IF(J256&gt;=300000,20,IF(J256&gt;=200000,10,5))+IF(OR(C256="Referral",C256="Passaparola"),20,IF(OR(C256="Sito web",C256="LinkedIn",C256="Email marketing"),15,10))+IF(L256&gt;=8,25,IF(L256&gt;=6,18,IF(L256&gt;=4,12,5)))+IF(AND(V256&lt;&gt;"",V256&lt;&gt;"Non risponde",V256&lt;&gt;"Non interessato"),10,0)+IF(X256="Eseguita",10,0)+IF(Z256&gt;0,15,0)))</f>
        <v/>
      </c>
      <c r="AJ256" s="11">
        <f>IF(AI256="","",IF(AI256&gt;=80,"Hot",IF(AI256&gt;=60,"Alta",IF(AI256&gt;=40,"Media","Bassa"))))</f>
        <v/>
      </c>
      <c r="AK256" s="11">
        <f>IF(B256="","",IF(U256="",TODAY()-B256,U256-B256))</f>
        <v/>
      </c>
      <c r="AL256" s="11">
        <f>IF(B256="","",IF(M256="Vinta","Chiusa - vinta",IF(M256="Persa","Chiusa - persa",IF(AND(U256="",TODAY()-B256&gt;1),"Contattare subito",IF(AND(M256="In corso",AH256&gt;7),"Lead in stallo",IF(AND(AN256&lt;&gt;"",AN256&lt;TODAY(),M256="In corso"),"Follow-up scaduto",IF(AND(K256="Offerta",Y256="",W256&lt;&gt;"",TODAY()-W256&gt;3),"Verificare offerta","OK"))))))</f>
        <v/>
      </c>
      <c r="AM256" s="38" t="n"/>
      <c r="AN256" s="39" t="n"/>
      <c r="AO256" s="11">
        <f>IF(AND(AN256&lt;&gt;"",AN256&lt;TODAY(),M256="In corso"),1,0)</f>
        <v/>
      </c>
      <c r="AP256" s="84">
        <f>IF(B256="","",IF(OR(M256="Vinta",M256="Persa"),0,IF(AL256="Contattare subito",50,0)+IF(AL256="Follow-up scaduto",40,0)+IF(AL256="Lead in stallo",35,0)+IF(AJ256="Hot",30,IF(AJ256="Alta",20,IF(AJ256="Media",10,0)))+IF(AO256=1,10,0)+L256/10+ROW()/100000))</f>
        <v/>
      </c>
    </row>
    <row r="257">
      <c r="A257" s="7">
        <f>IF(B257="","",ROW()-1)</f>
        <v/>
      </c>
      <c r="B257" s="14" t="n"/>
      <c r="C257" s="14" t="n"/>
      <c r="D257" s="14" t="n"/>
      <c r="E257" s="14" t="n"/>
      <c r="F257" s="14" t="n"/>
      <c r="G257" s="14" t="n"/>
      <c r="H257" s="14" t="n"/>
      <c r="I257" s="14" t="n"/>
      <c r="J257" s="14" t="n"/>
      <c r="K257" s="14" t="n"/>
      <c r="L257" s="7">
        <f>IF(K257="","",IF(K257="Nuovo",1,IF(K257="Tentativo contatto",1,IF(K257="Contattato",2,IF(K257="Qualificato",4,IF(K257="Visita fissata",5,IF(K257="Visita effettuata",6,IF(K257="Trattativa",7,IF(K257="Offerta",8,IF(K257="Prenotazione",9,IF(K257="Venduto",10,""))))))))))))</f>
        <v/>
      </c>
      <c r="M257" s="14" t="n"/>
      <c r="N257" s="7">
        <f>IF(L257&gt;=4,1,0)</f>
        <v/>
      </c>
      <c r="O257" s="7">
        <f>IF(L257&gt;=6,1,0)</f>
        <v/>
      </c>
      <c r="P257" s="7">
        <f>IF(L257&gt;=7,1,0)</f>
        <v/>
      </c>
      <c r="Q257" s="7">
        <f>IF(L257&gt;=8,1,0)</f>
        <v/>
      </c>
      <c r="R257" s="7">
        <f>IF(L257&gt;=9,1,0)</f>
        <v/>
      </c>
      <c r="S257" s="7">
        <f>IF(OR(L257=10,M257="Vinta"),1,0)</f>
        <v/>
      </c>
      <c r="T257" s="7">
        <f>IF(M257="Persa",1,0)</f>
        <v/>
      </c>
      <c r="U257" s="14" t="n"/>
      <c r="V257" s="14" t="n"/>
      <c r="W257" s="14" t="n"/>
      <c r="X257" s="14" t="n"/>
      <c r="Y257" s="15" t="n"/>
      <c r="Z257" s="15" t="n"/>
      <c r="AA257" s="15" t="n"/>
      <c r="AB257" s="14" t="n"/>
      <c r="AC257" s="7">
        <f>IF(B257="","",IF(AB257="",TODAY()-B257,AB257-B257))</f>
        <v/>
      </c>
      <c r="AD257" s="14" t="n"/>
      <c r="AE257" s="14" t="n"/>
      <c r="AF257" s="14" t="n"/>
      <c r="AG257" s="37">
        <f>IF(B257="","",MAX(B257,IF(U257="",0,U257),IF(W257="",0,W257),IF(AB257="",0,AB257),IF(AN257="",0,AN257)))</f>
        <v/>
      </c>
      <c r="AH257" s="11">
        <f>IF(AG257="","",TODAY()-AG257)</f>
        <v/>
      </c>
      <c r="AI257" s="11">
        <f>IF(B257="","",MIN(100,IF(J257&gt;=300000,20,IF(J257&gt;=200000,10,5))+IF(OR(C257="Referral",C257="Passaparola"),20,IF(OR(C257="Sito web",C257="LinkedIn",C257="Email marketing"),15,10))+IF(L257&gt;=8,25,IF(L257&gt;=6,18,IF(L257&gt;=4,12,5)))+IF(AND(V257&lt;&gt;"",V257&lt;&gt;"Non risponde",V257&lt;&gt;"Non interessato"),10,0)+IF(X257="Eseguita",10,0)+IF(Z257&gt;0,15,0)))</f>
        <v/>
      </c>
      <c r="AJ257" s="11">
        <f>IF(AI257="","",IF(AI257&gt;=80,"Hot",IF(AI257&gt;=60,"Alta",IF(AI257&gt;=40,"Media","Bassa"))))</f>
        <v/>
      </c>
      <c r="AK257" s="11">
        <f>IF(B257="","",IF(U257="",TODAY()-B257,U257-B257))</f>
        <v/>
      </c>
      <c r="AL257" s="11">
        <f>IF(B257="","",IF(M257="Vinta","Chiusa - vinta",IF(M257="Persa","Chiusa - persa",IF(AND(U257="",TODAY()-B257&gt;1),"Contattare subito",IF(AND(M257="In corso",AH257&gt;7),"Lead in stallo",IF(AND(AN257&lt;&gt;"",AN257&lt;TODAY(),M257="In corso"),"Follow-up scaduto",IF(AND(K257="Offerta",Y257="",W257&lt;&gt;"",TODAY()-W257&gt;3),"Verificare offerta","OK"))))))</f>
        <v/>
      </c>
      <c r="AM257" s="38" t="n"/>
      <c r="AN257" s="39" t="n"/>
      <c r="AO257" s="11">
        <f>IF(AND(AN257&lt;&gt;"",AN257&lt;TODAY(),M257="In corso"),1,0)</f>
        <v/>
      </c>
      <c r="AP257" s="84">
        <f>IF(B257="","",IF(OR(M257="Vinta",M257="Persa"),0,IF(AL257="Contattare subito",50,0)+IF(AL257="Follow-up scaduto",40,0)+IF(AL257="Lead in stallo",35,0)+IF(AJ257="Hot",30,IF(AJ257="Alta",20,IF(AJ257="Media",10,0)))+IF(AO257=1,10,0)+L257/10+ROW()/100000))</f>
        <v/>
      </c>
    </row>
    <row r="258">
      <c r="A258" s="7">
        <f>IF(B258="","",ROW()-1)</f>
        <v/>
      </c>
      <c r="B258" s="14" t="n"/>
      <c r="C258" s="14" t="n"/>
      <c r="D258" s="14" t="n"/>
      <c r="E258" s="14" t="n"/>
      <c r="F258" s="14" t="n"/>
      <c r="G258" s="14" t="n"/>
      <c r="H258" s="14" t="n"/>
      <c r="I258" s="14" t="n"/>
      <c r="J258" s="14" t="n"/>
      <c r="K258" s="14" t="n"/>
      <c r="L258" s="7">
        <f>IF(K258="","",IF(K258="Nuovo",1,IF(K258="Tentativo contatto",1,IF(K258="Contattato",2,IF(K258="Qualificato",4,IF(K258="Visita fissata",5,IF(K258="Visita effettuata",6,IF(K258="Trattativa",7,IF(K258="Offerta",8,IF(K258="Prenotazione",9,IF(K258="Venduto",10,""))))))))))))</f>
        <v/>
      </c>
      <c r="M258" s="14" t="n"/>
      <c r="N258" s="7">
        <f>IF(L258&gt;=4,1,0)</f>
        <v/>
      </c>
      <c r="O258" s="7">
        <f>IF(L258&gt;=6,1,0)</f>
        <v/>
      </c>
      <c r="P258" s="7">
        <f>IF(L258&gt;=7,1,0)</f>
        <v/>
      </c>
      <c r="Q258" s="7">
        <f>IF(L258&gt;=8,1,0)</f>
        <v/>
      </c>
      <c r="R258" s="7">
        <f>IF(L258&gt;=9,1,0)</f>
        <v/>
      </c>
      <c r="S258" s="7">
        <f>IF(OR(L258=10,M258="Vinta"),1,0)</f>
        <v/>
      </c>
      <c r="T258" s="7">
        <f>IF(M258="Persa",1,0)</f>
        <v/>
      </c>
      <c r="U258" s="14" t="n"/>
      <c r="V258" s="14" t="n"/>
      <c r="W258" s="14" t="n"/>
      <c r="X258" s="14" t="n"/>
      <c r="Y258" s="15" t="n"/>
      <c r="Z258" s="15" t="n"/>
      <c r="AA258" s="15" t="n"/>
      <c r="AB258" s="14" t="n"/>
      <c r="AC258" s="7">
        <f>IF(B258="","",IF(AB258="",TODAY()-B258,AB258-B258))</f>
        <v/>
      </c>
      <c r="AD258" s="14" t="n"/>
      <c r="AE258" s="14" t="n"/>
      <c r="AF258" s="14" t="n"/>
      <c r="AG258" s="37">
        <f>IF(B258="","",MAX(B258,IF(U258="",0,U258),IF(W258="",0,W258),IF(AB258="",0,AB258),IF(AN258="",0,AN258)))</f>
        <v/>
      </c>
      <c r="AH258" s="11">
        <f>IF(AG258="","",TODAY()-AG258)</f>
        <v/>
      </c>
      <c r="AI258" s="11">
        <f>IF(B258="","",MIN(100,IF(J258&gt;=300000,20,IF(J258&gt;=200000,10,5))+IF(OR(C258="Referral",C258="Passaparola"),20,IF(OR(C258="Sito web",C258="LinkedIn",C258="Email marketing"),15,10))+IF(L258&gt;=8,25,IF(L258&gt;=6,18,IF(L258&gt;=4,12,5)))+IF(AND(V258&lt;&gt;"",V258&lt;&gt;"Non risponde",V258&lt;&gt;"Non interessato"),10,0)+IF(X258="Eseguita",10,0)+IF(Z258&gt;0,15,0)))</f>
        <v/>
      </c>
      <c r="AJ258" s="11">
        <f>IF(AI258="","",IF(AI258&gt;=80,"Hot",IF(AI258&gt;=60,"Alta",IF(AI258&gt;=40,"Media","Bassa"))))</f>
        <v/>
      </c>
      <c r="AK258" s="11">
        <f>IF(B258="","",IF(U258="",TODAY()-B258,U258-B258))</f>
        <v/>
      </c>
      <c r="AL258" s="11">
        <f>IF(B258="","",IF(M258="Vinta","Chiusa - vinta",IF(M258="Persa","Chiusa - persa",IF(AND(U258="",TODAY()-B258&gt;1),"Contattare subito",IF(AND(M258="In corso",AH258&gt;7),"Lead in stallo",IF(AND(AN258&lt;&gt;"",AN258&lt;TODAY(),M258="In corso"),"Follow-up scaduto",IF(AND(K258="Offerta",Y258="",W258&lt;&gt;"",TODAY()-W258&gt;3),"Verificare offerta","OK"))))))</f>
        <v/>
      </c>
      <c r="AM258" s="38" t="n"/>
      <c r="AN258" s="39" t="n"/>
      <c r="AO258" s="11">
        <f>IF(AND(AN258&lt;&gt;"",AN258&lt;TODAY(),M258="In corso"),1,0)</f>
        <v/>
      </c>
      <c r="AP258" s="84">
        <f>IF(B258="","",IF(OR(M258="Vinta",M258="Persa"),0,IF(AL258="Contattare subito",50,0)+IF(AL258="Follow-up scaduto",40,0)+IF(AL258="Lead in stallo",35,0)+IF(AJ258="Hot",30,IF(AJ258="Alta",20,IF(AJ258="Media",10,0)))+IF(AO258=1,10,0)+L258/10+ROW()/100000))</f>
        <v/>
      </c>
    </row>
    <row r="259">
      <c r="A259" s="7">
        <f>IF(B259="","",ROW()-1)</f>
        <v/>
      </c>
      <c r="B259" s="14" t="n"/>
      <c r="C259" s="14" t="n"/>
      <c r="D259" s="14" t="n"/>
      <c r="E259" s="14" t="n"/>
      <c r="F259" s="14" t="n"/>
      <c r="G259" s="14" t="n"/>
      <c r="H259" s="14" t="n"/>
      <c r="I259" s="14" t="n"/>
      <c r="J259" s="14" t="n"/>
      <c r="K259" s="14" t="n"/>
      <c r="L259" s="7">
        <f>IF(K259="","",IF(K259="Nuovo",1,IF(K259="Tentativo contatto",1,IF(K259="Contattato",2,IF(K259="Qualificato",4,IF(K259="Visita fissata",5,IF(K259="Visita effettuata",6,IF(K259="Trattativa",7,IF(K259="Offerta",8,IF(K259="Prenotazione",9,IF(K259="Venduto",10,""))))))))))))</f>
        <v/>
      </c>
      <c r="M259" s="14" t="n"/>
      <c r="N259" s="7">
        <f>IF(L259&gt;=4,1,0)</f>
        <v/>
      </c>
      <c r="O259" s="7">
        <f>IF(L259&gt;=6,1,0)</f>
        <v/>
      </c>
      <c r="P259" s="7">
        <f>IF(L259&gt;=7,1,0)</f>
        <v/>
      </c>
      <c r="Q259" s="7">
        <f>IF(L259&gt;=8,1,0)</f>
        <v/>
      </c>
      <c r="R259" s="7">
        <f>IF(L259&gt;=9,1,0)</f>
        <v/>
      </c>
      <c r="S259" s="7">
        <f>IF(OR(L259=10,M259="Vinta"),1,0)</f>
        <v/>
      </c>
      <c r="T259" s="7">
        <f>IF(M259="Persa",1,0)</f>
        <v/>
      </c>
      <c r="U259" s="14" t="n"/>
      <c r="V259" s="14" t="n"/>
      <c r="W259" s="14" t="n"/>
      <c r="X259" s="14" t="n"/>
      <c r="Y259" s="15" t="n"/>
      <c r="Z259" s="15" t="n"/>
      <c r="AA259" s="15" t="n"/>
      <c r="AB259" s="14" t="n"/>
      <c r="AC259" s="7">
        <f>IF(B259="","",IF(AB259="",TODAY()-B259,AB259-B259))</f>
        <v/>
      </c>
      <c r="AD259" s="14" t="n"/>
      <c r="AE259" s="14" t="n"/>
      <c r="AF259" s="14" t="n"/>
      <c r="AG259" s="37">
        <f>IF(B259="","",MAX(B259,IF(U259="",0,U259),IF(W259="",0,W259),IF(AB259="",0,AB259),IF(AN259="",0,AN259)))</f>
        <v/>
      </c>
      <c r="AH259" s="11">
        <f>IF(AG259="","",TODAY()-AG259)</f>
        <v/>
      </c>
      <c r="AI259" s="11">
        <f>IF(B259="","",MIN(100,IF(J259&gt;=300000,20,IF(J259&gt;=200000,10,5))+IF(OR(C259="Referral",C259="Passaparola"),20,IF(OR(C259="Sito web",C259="LinkedIn",C259="Email marketing"),15,10))+IF(L259&gt;=8,25,IF(L259&gt;=6,18,IF(L259&gt;=4,12,5)))+IF(AND(V259&lt;&gt;"",V259&lt;&gt;"Non risponde",V259&lt;&gt;"Non interessato"),10,0)+IF(X259="Eseguita",10,0)+IF(Z259&gt;0,15,0)))</f>
        <v/>
      </c>
      <c r="AJ259" s="11">
        <f>IF(AI259="","",IF(AI259&gt;=80,"Hot",IF(AI259&gt;=60,"Alta",IF(AI259&gt;=40,"Media","Bassa"))))</f>
        <v/>
      </c>
      <c r="AK259" s="11">
        <f>IF(B259="","",IF(U259="",TODAY()-B259,U259-B259))</f>
        <v/>
      </c>
      <c r="AL259" s="11">
        <f>IF(B259="","",IF(M259="Vinta","Chiusa - vinta",IF(M259="Persa","Chiusa - persa",IF(AND(U259="",TODAY()-B259&gt;1),"Contattare subito",IF(AND(M259="In corso",AH259&gt;7),"Lead in stallo",IF(AND(AN259&lt;&gt;"",AN259&lt;TODAY(),M259="In corso"),"Follow-up scaduto",IF(AND(K259="Offerta",Y259="",W259&lt;&gt;"",TODAY()-W259&gt;3),"Verificare offerta","OK"))))))</f>
        <v/>
      </c>
      <c r="AM259" s="38" t="n"/>
      <c r="AN259" s="39" t="n"/>
      <c r="AO259" s="11">
        <f>IF(AND(AN259&lt;&gt;"",AN259&lt;TODAY(),M259="In corso"),1,0)</f>
        <v/>
      </c>
      <c r="AP259" s="84">
        <f>IF(B259="","",IF(OR(M259="Vinta",M259="Persa"),0,IF(AL259="Contattare subito",50,0)+IF(AL259="Follow-up scaduto",40,0)+IF(AL259="Lead in stallo",35,0)+IF(AJ259="Hot",30,IF(AJ259="Alta",20,IF(AJ259="Media",10,0)))+IF(AO259=1,10,0)+L259/10+ROW()/100000))</f>
        <v/>
      </c>
    </row>
    <row r="260">
      <c r="A260" s="7">
        <f>IF(B260="","",ROW()-1)</f>
        <v/>
      </c>
      <c r="B260" s="14" t="n"/>
      <c r="C260" s="14" t="n"/>
      <c r="D260" s="14" t="n"/>
      <c r="E260" s="14" t="n"/>
      <c r="F260" s="14" t="n"/>
      <c r="G260" s="14" t="n"/>
      <c r="H260" s="14" t="n"/>
      <c r="I260" s="14" t="n"/>
      <c r="J260" s="14" t="n"/>
      <c r="K260" s="14" t="n"/>
      <c r="L260" s="7">
        <f>IF(K260="","",IF(K260="Nuovo",1,IF(K260="Tentativo contatto",1,IF(K260="Contattato",2,IF(K260="Qualificato",4,IF(K260="Visita fissata",5,IF(K260="Visita effettuata",6,IF(K260="Trattativa",7,IF(K260="Offerta",8,IF(K260="Prenotazione",9,IF(K260="Venduto",10,""))))))))))))</f>
        <v/>
      </c>
      <c r="M260" s="14" t="n"/>
      <c r="N260" s="7">
        <f>IF(L260&gt;=4,1,0)</f>
        <v/>
      </c>
      <c r="O260" s="7">
        <f>IF(L260&gt;=6,1,0)</f>
        <v/>
      </c>
      <c r="P260" s="7">
        <f>IF(L260&gt;=7,1,0)</f>
        <v/>
      </c>
      <c r="Q260" s="7">
        <f>IF(L260&gt;=8,1,0)</f>
        <v/>
      </c>
      <c r="R260" s="7">
        <f>IF(L260&gt;=9,1,0)</f>
        <v/>
      </c>
      <c r="S260" s="7">
        <f>IF(OR(L260=10,M260="Vinta"),1,0)</f>
        <v/>
      </c>
      <c r="T260" s="7">
        <f>IF(M260="Persa",1,0)</f>
        <v/>
      </c>
      <c r="U260" s="14" t="n"/>
      <c r="V260" s="14" t="n"/>
      <c r="W260" s="14" t="n"/>
      <c r="X260" s="14" t="n"/>
      <c r="Y260" s="15" t="n"/>
      <c r="Z260" s="15" t="n"/>
      <c r="AA260" s="15" t="n"/>
      <c r="AB260" s="14" t="n"/>
      <c r="AC260" s="7">
        <f>IF(B260="","",IF(AB260="",TODAY()-B260,AB260-B260))</f>
        <v/>
      </c>
      <c r="AD260" s="14" t="n"/>
      <c r="AE260" s="14" t="n"/>
      <c r="AF260" s="14" t="n"/>
      <c r="AG260" s="37">
        <f>IF(B260="","",MAX(B260,IF(U260="",0,U260),IF(W260="",0,W260),IF(AB260="",0,AB260),IF(AN260="",0,AN260)))</f>
        <v/>
      </c>
      <c r="AH260" s="11">
        <f>IF(AG260="","",TODAY()-AG260)</f>
        <v/>
      </c>
      <c r="AI260" s="11">
        <f>IF(B260="","",MIN(100,IF(J260&gt;=300000,20,IF(J260&gt;=200000,10,5))+IF(OR(C260="Referral",C260="Passaparola"),20,IF(OR(C260="Sito web",C260="LinkedIn",C260="Email marketing"),15,10))+IF(L260&gt;=8,25,IF(L260&gt;=6,18,IF(L260&gt;=4,12,5)))+IF(AND(V260&lt;&gt;"",V260&lt;&gt;"Non risponde",V260&lt;&gt;"Non interessato"),10,0)+IF(X260="Eseguita",10,0)+IF(Z260&gt;0,15,0)))</f>
        <v/>
      </c>
      <c r="AJ260" s="11">
        <f>IF(AI260="","",IF(AI260&gt;=80,"Hot",IF(AI260&gt;=60,"Alta",IF(AI260&gt;=40,"Media","Bassa"))))</f>
        <v/>
      </c>
      <c r="AK260" s="11">
        <f>IF(B260="","",IF(U260="",TODAY()-B260,U260-B260))</f>
        <v/>
      </c>
      <c r="AL260" s="11">
        <f>IF(B260="","",IF(M260="Vinta","Chiusa - vinta",IF(M260="Persa","Chiusa - persa",IF(AND(U260="",TODAY()-B260&gt;1),"Contattare subito",IF(AND(M260="In corso",AH260&gt;7),"Lead in stallo",IF(AND(AN260&lt;&gt;"",AN260&lt;TODAY(),M260="In corso"),"Follow-up scaduto",IF(AND(K260="Offerta",Y260="",W260&lt;&gt;"",TODAY()-W260&gt;3),"Verificare offerta","OK"))))))</f>
        <v/>
      </c>
      <c r="AM260" s="38" t="n"/>
      <c r="AN260" s="39" t="n"/>
      <c r="AO260" s="11">
        <f>IF(AND(AN260&lt;&gt;"",AN260&lt;TODAY(),M260="In corso"),1,0)</f>
        <v/>
      </c>
      <c r="AP260" s="84">
        <f>IF(B260="","",IF(OR(M260="Vinta",M260="Persa"),0,IF(AL260="Contattare subito",50,0)+IF(AL260="Follow-up scaduto",40,0)+IF(AL260="Lead in stallo",35,0)+IF(AJ260="Hot",30,IF(AJ260="Alta",20,IF(AJ260="Media",10,0)))+IF(AO260=1,10,0)+L260/10+ROW()/100000))</f>
        <v/>
      </c>
    </row>
    <row r="261">
      <c r="A261" s="7">
        <f>IF(B261="","",ROW()-1)</f>
        <v/>
      </c>
      <c r="B261" s="14" t="n"/>
      <c r="C261" s="14" t="n"/>
      <c r="D261" s="14" t="n"/>
      <c r="E261" s="14" t="n"/>
      <c r="F261" s="14" t="n"/>
      <c r="G261" s="14" t="n"/>
      <c r="H261" s="14" t="n"/>
      <c r="I261" s="14" t="n"/>
      <c r="J261" s="14" t="n"/>
      <c r="K261" s="14" t="n"/>
      <c r="L261" s="7">
        <f>IF(K261="","",IF(K261="Nuovo",1,IF(K261="Tentativo contatto",1,IF(K261="Contattato",2,IF(K261="Qualificato",4,IF(K261="Visita fissata",5,IF(K261="Visita effettuata",6,IF(K261="Trattativa",7,IF(K261="Offerta",8,IF(K261="Prenotazione",9,IF(K261="Venduto",10,""))))))))))))</f>
        <v/>
      </c>
      <c r="M261" s="14" t="n"/>
      <c r="N261" s="7">
        <f>IF(L261&gt;=4,1,0)</f>
        <v/>
      </c>
      <c r="O261" s="7">
        <f>IF(L261&gt;=6,1,0)</f>
        <v/>
      </c>
      <c r="P261" s="7">
        <f>IF(L261&gt;=7,1,0)</f>
        <v/>
      </c>
      <c r="Q261" s="7">
        <f>IF(L261&gt;=8,1,0)</f>
        <v/>
      </c>
      <c r="R261" s="7">
        <f>IF(L261&gt;=9,1,0)</f>
        <v/>
      </c>
      <c r="S261" s="7">
        <f>IF(OR(L261=10,M261="Vinta"),1,0)</f>
        <v/>
      </c>
      <c r="T261" s="7">
        <f>IF(M261="Persa",1,0)</f>
        <v/>
      </c>
      <c r="U261" s="14" t="n"/>
      <c r="V261" s="14" t="n"/>
      <c r="W261" s="14" t="n"/>
      <c r="X261" s="14" t="n"/>
      <c r="Y261" s="15" t="n"/>
      <c r="Z261" s="15" t="n"/>
      <c r="AA261" s="15" t="n"/>
      <c r="AB261" s="14" t="n"/>
      <c r="AC261" s="7">
        <f>IF(B261="","",IF(AB261="",TODAY()-B261,AB261-B261))</f>
        <v/>
      </c>
      <c r="AD261" s="14" t="n"/>
      <c r="AE261" s="14" t="n"/>
      <c r="AF261" s="14" t="n"/>
      <c r="AG261" s="37">
        <f>IF(B261="","",MAX(B261,IF(U261="",0,U261),IF(W261="",0,W261),IF(AB261="",0,AB261),IF(AN261="",0,AN261)))</f>
        <v/>
      </c>
      <c r="AH261" s="11">
        <f>IF(AG261="","",TODAY()-AG261)</f>
        <v/>
      </c>
      <c r="AI261" s="11">
        <f>IF(B261="","",MIN(100,IF(J261&gt;=300000,20,IF(J261&gt;=200000,10,5))+IF(OR(C261="Referral",C261="Passaparola"),20,IF(OR(C261="Sito web",C261="LinkedIn",C261="Email marketing"),15,10))+IF(L261&gt;=8,25,IF(L261&gt;=6,18,IF(L261&gt;=4,12,5)))+IF(AND(V261&lt;&gt;"",V261&lt;&gt;"Non risponde",V261&lt;&gt;"Non interessato"),10,0)+IF(X261="Eseguita",10,0)+IF(Z261&gt;0,15,0)))</f>
        <v/>
      </c>
      <c r="AJ261" s="11">
        <f>IF(AI261="","",IF(AI261&gt;=80,"Hot",IF(AI261&gt;=60,"Alta",IF(AI261&gt;=40,"Media","Bassa"))))</f>
        <v/>
      </c>
      <c r="AK261" s="11">
        <f>IF(B261="","",IF(U261="",TODAY()-B261,U261-B261))</f>
        <v/>
      </c>
      <c r="AL261" s="11">
        <f>IF(B261="","",IF(M261="Vinta","Chiusa - vinta",IF(M261="Persa","Chiusa - persa",IF(AND(U261="",TODAY()-B261&gt;1),"Contattare subito",IF(AND(M261="In corso",AH261&gt;7),"Lead in stallo",IF(AND(AN261&lt;&gt;"",AN261&lt;TODAY(),M261="In corso"),"Follow-up scaduto",IF(AND(K261="Offerta",Y261="",W261&lt;&gt;"",TODAY()-W261&gt;3),"Verificare offerta","OK"))))))</f>
        <v/>
      </c>
      <c r="AM261" s="38" t="n"/>
      <c r="AN261" s="39" t="n"/>
      <c r="AO261" s="11">
        <f>IF(AND(AN261&lt;&gt;"",AN261&lt;TODAY(),M261="In corso"),1,0)</f>
        <v/>
      </c>
      <c r="AP261" s="84">
        <f>IF(B261="","",IF(OR(M261="Vinta",M261="Persa"),0,IF(AL261="Contattare subito",50,0)+IF(AL261="Follow-up scaduto",40,0)+IF(AL261="Lead in stallo",35,0)+IF(AJ261="Hot",30,IF(AJ261="Alta",20,IF(AJ261="Media",10,0)))+IF(AO261=1,10,0)+L261/10+ROW()/100000))</f>
        <v/>
      </c>
    </row>
    <row r="262">
      <c r="A262" s="7">
        <f>IF(B262="","",ROW()-1)</f>
        <v/>
      </c>
      <c r="B262" s="14" t="n"/>
      <c r="C262" s="14" t="n"/>
      <c r="D262" s="14" t="n"/>
      <c r="E262" s="14" t="n"/>
      <c r="F262" s="14" t="n"/>
      <c r="G262" s="14" t="n"/>
      <c r="H262" s="14" t="n"/>
      <c r="I262" s="14" t="n"/>
      <c r="J262" s="14" t="n"/>
      <c r="K262" s="14" t="n"/>
      <c r="L262" s="7">
        <f>IF(K262="","",IF(K262="Nuovo",1,IF(K262="Tentativo contatto",1,IF(K262="Contattato",2,IF(K262="Qualificato",4,IF(K262="Visita fissata",5,IF(K262="Visita effettuata",6,IF(K262="Trattativa",7,IF(K262="Offerta",8,IF(K262="Prenotazione",9,IF(K262="Venduto",10,""))))))))))))</f>
        <v/>
      </c>
      <c r="M262" s="14" t="n"/>
      <c r="N262" s="7">
        <f>IF(L262&gt;=4,1,0)</f>
        <v/>
      </c>
      <c r="O262" s="7">
        <f>IF(L262&gt;=6,1,0)</f>
        <v/>
      </c>
      <c r="P262" s="7">
        <f>IF(L262&gt;=7,1,0)</f>
        <v/>
      </c>
      <c r="Q262" s="7">
        <f>IF(L262&gt;=8,1,0)</f>
        <v/>
      </c>
      <c r="R262" s="7">
        <f>IF(L262&gt;=9,1,0)</f>
        <v/>
      </c>
      <c r="S262" s="7">
        <f>IF(OR(L262=10,M262="Vinta"),1,0)</f>
        <v/>
      </c>
      <c r="T262" s="7">
        <f>IF(M262="Persa",1,0)</f>
        <v/>
      </c>
      <c r="U262" s="14" t="n"/>
      <c r="V262" s="14" t="n"/>
      <c r="W262" s="14" t="n"/>
      <c r="X262" s="14" t="n"/>
      <c r="Y262" s="15" t="n"/>
      <c r="Z262" s="15" t="n"/>
      <c r="AA262" s="15" t="n"/>
      <c r="AB262" s="14" t="n"/>
      <c r="AC262" s="7">
        <f>IF(B262="","",IF(AB262="",TODAY()-B262,AB262-B262))</f>
        <v/>
      </c>
      <c r="AD262" s="14" t="n"/>
      <c r="AE262" s="14" t="n"/>
      <c r="AF262" s="14" t="n"/>
      <c r="AG262" s="37">
        <f>IF(B262="","",MAX(B262,IF(U262="",0,U262),IF(W262="",0,W262),IF(AB262="",0,AB262),IF(AN262="",0,AN262)))</f>
        <v/>
      </c>
      <c r="AH262" s="11">
        <f>IF(AG262="","",TODAY()-AG262)</f>
        <v/>
      </c>
      <c r="AI262" s="11">
        <f>IF(B262="","",MIN(100,IF(J262&gt;=300000,20,IF(J262&gt;=200000,10,5))+IF(OR(C262="Referral",C262="Passaparola"),20,IF(OR(C262="Sito web",C262="LinkedIn",C262="Email marketing"),15,10))+IF(L262&gt;=8,25,IF(L262&gt;=6,18,IF(L262&gt;=4,12,5)))+IF(AND(V262&lt;&gt;"",V262&lt;&gt;"Non risponde",V262&lt;&gt;"Non interessato"),10,0)+IF(X262="Eseguita",10,0)+IF(Z262&gt;0,15,0)))</f>
        <v/>
      </c>
      <c r="AJ262" s="11">
        <f>IF(AI262="","",IF(AI262&gt;=80,"Hot",IF(AI262&gt;=60,"Alta",IF(AI262&gt;=40,"Media","Bassa"))))</f>
        <v/>
      </c>
      <c r="AK262" s="11">
        <f>IF(B262="","",IF(U262="",TODAY()-B262,U262-B262))</f>
        <v/>
      </c>
      <c r="AL262" s="11">
        <f>IF(B262="","",IF(M262="Vinta","Chiusa - vinta",IF(M262="Persa","Chiusa - persa",IF(AND(U262="",TODAY()-B262&gt;1),"Contattare subito",IF(AND(M262="In corso",AH262&gt;7),"Lead in stallo",IF(AND(AN262&lt;&gt;"",AN262&lt;TODAY(),M262="In corso"),"Follow-up scaduto",IF(AND(K262="Offerta",Y262="",W262&lt;&gt;"",TODAY()-W262&gt;3),"Verificare offerta","OK"))))))</f>
        <v/>
      </c>
      <c r="AM262" s="38" t="n"/>
      <c r="AN262" s="39" t="n"/>
      <c r="AO262" s="11">
        <f>IF(AND(AN262&lt;&gt;"",AN262&lt;TODAY(),M262="In corso"),1,0)</f>
        <v/>
      </c>
      <c r="AP262" s="84">
        <f>IF(B262="","",IF(OR(M262="Vinta",M262="Persa"),0,IF(AL262="Contattare subito",50,0)+IF(AL262="Follow-up scaduto",40,0)+IF(AL262="Lead in stallo",35,0)+IF(AJ262="Hot",30,IF(AJ262="Alta",20,IF(AJ262="Media",10,0)))+IF(AO262=1,10,0)+L262/10+ROW()/100000))</f>
        <v/>
      </c>
    </row>
    <row r="263">
      <c r="A263" s="7">
        <f>IF(B263="","",ROW()-1)</f>
        <v/>
      </c>
      <c r="B263" s="14" t="n"/>
      <c r="C263" s="14" t="n"/>
      <c r="D263" s="14" t="n"/>
      <c r="E263" s="14" t="n"/>
      <c r="F263" s="14" t="n"/>
      <c r="G263" s="14" t="n"/>
      <c r="H263" s="14" t="n"/>
      <c r="I263" s="14" t="n"/>
      <c r="J263" s="14" t="n"/>
      <c r="K263" s="14" t="n"/>
      <c r="L263" s="7">
        <f>IF(K263="","",IF(K263="Nuovo",1,IF(K263="Tentativo contatto",1,IF(K263="Contattato",2,IF(K263="Qualificato",4,IF(K263="Visita fissata",5,IF(K263="Visita effettuata",6,IF(K263="Trattativa",7,IF(K263="Offerta",8,IF(K263="Prenotazione",9,IF(K263="Venduto",10,""))))))))))))</f>
        <v/>
      </c>
      <c r="M263" s="14" t="n"/>
      <c r="N263" s="7">
        <f>IF(L263&gt;=4,1,0)</f>
        <v/>
      </c>
      <c r="O263" s="7">
        <f>IF(L263&gt;=6,1,0)</f>
        <v/>
      </c>
      <c r="P263" s="7">
        <f>IF(L263&gt;=7,1,0)</f>
        <v/>
      </c>
      <c r="Q263" s="7">
        <f>IF(L263&gt;=8,1,0)</f>
        <v/>
      </c>
      <c r="R263" s="7">
        <f>IF(L263&gt;=9,1,0)</f>
        <v/>
      </c>
      <c r="S263" s="7">
        <f>IF(OR(L263=10,M263="Vinta"),1,0)</f>
        <v/>
      </c>
      <c r="T263" s="7">
        <f>IF(M263="Persa",1,0)</f>
        <v/>
      </c>
      <c r="U263" s="14" t="n"/>
      <c r="V263" s="14" t="n"/>
      <c r="W263" s="14" t="n"/>
      <c r="X263" s="14" t="n"/>
      <c r="Y263" s="15" t="n"/>
      <c r="Z263" s="15" t="n"/>
      <c r="AA263" s="15" t="n"/>
      <c r="AB263" s="14" t="n"/>
      <c r="AC263" s="7">
        <f>IF(B263="","",IF(AB263="",TODAY()-B263,AB263-B263))</f>
        <v/>
      </c>
      <c r="AD263" s="14" t="n"/>
      <c r="AE263" s="14" t="n"/>
      <c r="AF263" s="14" t="n"/>
      <c r="AG263" s="37">
        <f>IF(B263="","",MAX(B263,IF(U263="",0,U263),IF(W263="",0,W263),IF(AB263="",0,AB263),IF(AN263="",0,AN263)))</f>
        <v/>
      </c>
      <c r="AH263" s="11">
        <f>IF(AG263="","",TODAY()-AG263)</f>
        <v/>
      </c>
      <c r="AI263" s="11">
        <f>IF(B263="","",MIN(100,IF(J263&gt;=300000,20,IF(J263&gt;=200000,10,5))+IF(OR(C263="Referral",C263="Passaparola"),20,IF(OR(C263="Sito web",C263="LinkedIn",C263="Email marketing"),15,10))+IF(L263&gt;=8,25,IF(L263&gt;=6,18,IF(L263&gt;=4,12,5)))+IF(AND(V263&lt;&gt;"",V263&lt;&gt;"Non risponde",V263&lt;&gt;"Non interessato"),10,0)+IF(X263="Eseguita",10,0)+IF(Z263&gt;0,15,0)))</f>
        <v/>
      </c>
      <c r="AJ263" s="11">
        <f>IF(AI263="","",IF(AI263&gt;=80,"Hot",IF(AI263&gt;=60,"Alta",IF(AI263&gt;=40,"Media","Bassa"))))</f>
        <v/>
      </c>
      <c r="AK263" s="11">
        <f>IF(B263="","",IF(U263="",TODAY()-B263,U263-B263))</f>
        <v/>
      </c>
      <c r="AL263" s="11">
        <f>IF(B263="","",IF(M263="Vinta","Chiusa - vinta",IF(M263="Persa","Chiusa - persa",IF(AND(U263="",TODAY()-B263&gt;1),"Contattare subito",IF(AND(M263="In corso",AH263&gt;7),"Lead in stallo",IF(AND(AN263&lt;&gt;"",AN263&lt;TODAY(),M263="In corso"),"Follow-up scaduto",IF(AND(K263="Offerta",Y263="",W263&lt;&gt;"",TODAY()-W263&gt;3),"Verificare offerta","OK"))))))</f>
        <v/>
      </c>
      <c r="AM263" s="38" t="n"/>
      <c r="AN263" s="39" t="n"/>
      <c r="AO263" s="11">
        <f>IF(AND(AN263&lt;&gt;"",AN263&lt;TODAY(),M263="In corso"),1,0)</f>
        <v/>
      </c>
      <c r="AP263" s="84">
        <f>IF(B263="","",IF(OR(M263="Vinta",M263="Persa"),0,IF(AL263="Contattare subito",50,0)+IF(AL263="Follow-up scaduto",40,0)+IF(AL263="Lead in stallo",35,0)+IF(AJ263="Hot",30,IF(AJ263="Alta",20,IF(AJ263="Media",10,0)))+IF(AO263=1,10,0)+L263/10+ROW()/100000))</f>
        <v/>
      </c>
    </row>
    <row r="264">
      <c r="A264" s="7">
        <f>IF(B264="","",ROW()-1)</f>
        <v/>
      </c>
      <c r="B264" s="14" t="n"/>
      <c r="C264" s="14" t="n"/>
      <c r="D264" s="14" t="n"/>
      <c r="E264" s="14" t="n"/>
      <c r="F264" s="14" t="n"/>
      <c r="G264" s="14" t="n"/>
      <c r="H264" s="14" t="n"/>
      <c r="I264" s="14" t="n"/>
      <c r="J264" s="14" t="n"/>
      <c r="K264" s="14" t="n"/>
      <c r="L264" s="7">
        <f>IF(K264="","",IF(K264="Nuovo",1,IF(K264="Tentativo contatto",1,IF(K264="Contattato",2,IF(K264="Qualificato",4,IF(K264="Visita fissata",5,IF(K264="Visita effettuata",6,IF(K264="Trattativa",7,IF(K264="Offerta",8,IF(K264="Prenotazione",9,IF(K264="Venduto",10,""))))))))))))</f>
        <v/>
      </c>
      <c r="M264" s="14" t="n"/>
      <c r="N264" s="7">
        <f>IF(L264&gt;=4,1,0)</f>
        <v/>
      </c>
      <c r="O264" s="7">
        <f>IF(L264&gt;=6,1,0)</f>
        <v/>
      </c>
      <c r="P264" s="7">
        <f>IF(L264&gt;=7,1,0)</f>
        <v/>
      </c>
      <c r="Q264" s="7">
        <f>IF(L264&gt;=8,1,0)</f>
        <v/>
      </c>
      <c r="R264" s="7">
        <f>IF(L264&gt;=9,1,0)</f>
        <v/>
      </c>
      <c r="S264" s="7">
        <f>IF(OR(L264=10,M264="Vinta"),1,0)</f>
        <v/>
      </c>
      <c r="T264" s="7">
        <f>IF(M264="Persa",1,0)</f>
        <v/>
      </c>
      <c r="U264" s="14" t="n"/>
      <c r="V264" s="14" t="n"/>
      <c r="W264" s="14" t="n"/>
      <c r="X264" s="14" t="n"/>
      <c r="Y264" s="15" t="n"/>
      <c r="Z264" s="15" t="n"/>
      <c r="AA264" s="15" t="n"/>
      <c r="AB264" s="14" t="n"/>
      <c r="AC264" s="7">
        <f>IF(B264="","",IF(AB264="",TODAY()-B264,AB264-B264))</f>
        <v/>
      </c>
      <c r="AD264" s="14" t="n"/>
      <c r="AE264" s="14" t="n"/>
      <c r="AF264" s="14" t="n"/>
      <c r="AG264" s="37">
        <f>IF(B264="","",MAX(B264,IF(U264="",0,U264),IF(W264="",0,W264),IF(AB264="",0,AB264),IF(AN264="",0,AN264)))</f>
        <v/>
      </c>
      <c r="AH264" s="11">
        <f>IF(AG264="","",TODAY()-AG264)</f>
        <v/>
      </c>
      <c r="AI264" s="11">
        <f>IF(B264="","",MIN(100,IF(J264&gt;=300000,20,IF(J264&gt;=200000,10,5))+IF(OR(C264="Referral",C264="Passaparola"),20,IF(OR(C264="Sito web",C264="LinkedIn",C264="Email marketing"),15,10))+IF(L264&gt;=8,25,IF(L264&gt;=6,18,IF(L264&gt;=4,12,5)))+IF(AND(V264&lt;&gt;"",V264&lt;&gt;"Non risponde",V264&lt;&gt;"Non interessato"),10,0)+IF(X264="Eseguita",10,0)+IF(Z264&gt;0,15,0)))</f>
        <v/>
      </c>
      <c r="AJ264" s="11">
        <f>IF(AI264="","",IF(AI264&gt;=80,"Hot",IF(AI264&gt;=60,"Alta",IF(AI264&gt;=40,"Media","Bassa"))))</f>
        <v/>
      </c>
      <c r="AK264" s="11">
        <f>IF(B264="","",IF(U264="",TODAY()-B264,U264-B264))</f>
        <v/>
      </c>
      <c r="AL264" s="11">
        <f>IF(B264="","",IF(M264="Vinta","Chiusa - vinta",IF(M264="Persa","Chiusa - persa",IF(AND(U264="",TODAY()-B264&gt;1),"Contattare subito",IF(AND(M264="In corso",AH264&gt;7),"Lead in stallo",IF(AND(AN264&lt;&gt;"",AN264&lt;TODAY(),M264="In corso"),"Follow-up scaduto",IF(AND(K264="Offerta",Y264="",W264&lt;&gt;"",TODAY()-W264&gt;3),"Verificare offerta","OK"))))))</f>
        <v/>
      </c>
      <c r="AM264" s="38" t="n"/>
      <c r="AN264" s="39" t="n"/>
      <c r="AO264" s="11">
        <f>IF(AND(AN264&lt;&gt;"",AN264&lt;TODAY(),M264="In corso"),1,0)</f>
        <v/>
      </c>
      <c r="AP264" s="84">
        <f>IF(B264="","",IF(OR(M264="Vinta",M264="Persa"),0,IF(AL264="Contattare subito",50,0)+IF(AL264="Follow-up scaduto",40,0)+IF(AL264="Lead in stallo",35,0)+IF(AJ264="Hot",30,IF(AJ264="Alta",20,IF(AJ264="Media",10,0)))+IF(AO264=1,10,0)+L264/10+ROW()/100000))</f>
        <v/>
      </c>
    </row>
    <row r="265">
      <c r="A265" s="7">
        <f>IF(B265="","",ROW()-1)</f>
        <v/>
      </c>
      <c r="B265" s="14" t="n"/>
      <c r="C265" s="14" t="n"/>
      <c r="D265" s="14" t="n"/>
      <c r="E265" s="14" t="n"/>
      <c r="F265" s="14" t="n"/>
      <c r="G265" s="14" t="n"/>
      <c r="H265" s="14" t="n"/>
      <c r="I265" s="14" t="n"/>
      <c r="J265" s="14" t="n"/>
      <c r="K265" s="14" t="n"/>
      <c r="L265" s="7">
        <f>IF(K265="","",IF(K265="Nuovo",1,IF(K265="Tentativo contatto",1,IF(K265="Contattato",2,IF(K265="Qualificato",4,IF(K265="Visita fissata",5,IF(K265="Visita effettuata",6,IF(K265="Trattativa",7,IF(K265="Offerta",8,IF(K265="Prenotazione",9,IF(K265="Venduto",10,""))))))))))))</f>
        <v/>
      </c>
      <c r="M265" s="14" t="n"/>
      <c r="N265" s="7">
        <f>IF(L265&gt;=4,1,0)</f>
        <v/>
      </c>
      <c r="O265" s="7">
        <f>IF(L265&gt;=6,1,0)</f>
        <v/>
      </c>
      <c r="P265" s="7">
        <f>IF(L265&gt;=7,1,0)</f>
        <v/>
      </c>
      <c r="Q265" s="7">
        <f>IF(L265&gt;=8,1,0)</f>
        <v/>
      </c>
      <c r="R265" s="7">
        <f>IF(L265&gt;=9,1,0)</f>
        <v/>
      </c>
      <c r="S265" s="7">
        <f>IF(OR(L265=10,M265="Vinta"),1,0)</f>
        <v/>
      </c>
      <c r="T265" s="7">
        <f>IF(M265="Persa",1,0)</f>
        <v/>
      </c>
      <c r="U265" s="14" t="n"/>
      <c r="V265" s="14" t="n"/>
      <c r="W265" s="14" t="n"/>
      <c r="X265" s="14" t="n"/>
      <c r="Y265" s="15" t="n"/>
      <c r="Z265" s="15" t="n"/>
      <c r="AA265" s="15" t="n"/>
      <c r="AB265" s="14" t="n"/>
      <c r="AC265" s="7">
        <f>IF(B265="","",IF(AB265="",TODAY()-B265,AB265-B265))</f>
        <v/>
      </c>
      <c r="AD265" s="14" t="n"/>
      <c r="AE265" s="14" t="n"/>
      <c r="AF265" s="14" t="n"/>
      <c r="AG265" s="37">
        <f>IF(B265="","",MAX(B265,IF(U265="",0,U265),IF(W265="",0,W265),IF(AB265="",0,AB265),IF(AN265="",0,AN265)))</f>
        <v/>
      </c>
      <c r="AH265" s="11">
        <f>IF(AG265="","",TODAY()-AG265)</f>
        <v/>
      </c>
      <c r="AI265" s="11">
        <f>IF(B265="","",MIN(100,IF(J265&gt;=300000,20,IF(J265&gt;=200000,10,5))+IF(OR(C265="Referral",C265="Passaparola"),20,IF(OR(C265="Sito web",C265="LinkedIn",C265="Email marketing"),15,10))+IF(L265&gt;=8,25,IF(L265&gt;=6,18,IF(L265&gt;=4,12,5)))+IF(AND(V265&lt;&gt;"",V265&lt;&gt;"Non risponde",V265&lt;&gt;"Non interessato"),10,0)+IF(X265="Eseguita",10,0)+IF(Z265&gt;0,15,0)))</f>
        <v/>
      </c>
      <c r="AJ265" s="11">
        <f>IF(AI265="","",IF(AI265&gt;=80,"Hot",IF(AI265&gt;=60,"Alta",IF(AI265&gt;=40,"Media","Bassa"))))</f>
        <v/>
      </c>
      <c r="AK265" s="11">
        <f>IF(B265="","",IF(U265="",TODAY()-B265,U265-B265))</f>
        <v/>
      </c>
      <c r="AL265" s="11">
        <f>IF(B265="","",IF(M265="Vinta","Chiusa - vinta",IF(M265="Persa","Chiusa - persa",IF(AND(U265="",TODAY()-B265&gt;1),"Contattare subito",IF(AND(M265="In corso",AH265&gt;7),"Lead in stallo",IF(AND(AN265&lt;&gt;"",AN265&lt;TODAY(),M265="In corso"),"Follow-up scaduto",IF(AND(K265="Offerta",Y265="",W265&lt;&gt;"",TODAY()-W265&gt;3),"Verificare offerta","OK"))))))</f>
        <v/>
      </c>
      <c r="AM265" s="38" t="n"/>
      <c r="AN265" s="39" t="n"/>
      <c r="AO265" s="11">
        <f>IF(AND(AN265&lt;&gt;"",AN265&lt;TODAY(),M265="In corso"),1,0)</f>
        <v/>
      </c>
      <c r="AP265" s="84">
        <f>IF(B265="","",IF(OR(M265="Vinta",M265="Persa"),0,IF(AL265="Contattare subito",50,0)+IF(AL265="Follow-up scaduto",40,0)+IF(AL265="Lead in stallo",35,0)+IF(AJ265="Hot",30,IF(AJ265="Alta",20,IF(AJ265="Media",10,0)))+IF(AO265=1,10,0)+L265/10+ROW()/100000))</f>
        <v/>
      </c>
    </row>
    <row r="266">
      <c r="A266" s="7">
        <f>IF(B266="","",ROW()-1)</f>
        <v/>
      </c>
      <c r="B266" s="14" t="n"/>
      <c r="C266" s="14" t="n"/>
      <c r="D266" s="14" t="n"/>
      <c r="E266" s="14" t="n"/>
      <c r="F266" s="14" t="n"/>
      <c r="G266" s="14" t="n"/>
      <c r="H266" s="14" t="n"/>
      <c r="I266" s="14" t="n"/>
      <c r="J266" s="14" t="n"/>
      <c r="K266" s="14" t="n"/>
      <c r="L266" s="7">
        <f>IF(K266="","",IF(K266="Nuovo",1,IF(K266="Tentativo contatto",1,IF(K266="Contattato",2,IF(K266="Qualificato",4,IF(K266="Visita fissata",5,IF(K266="Visita effettuata",6,IF(K266="Trattativa",7,IF(K266="Offerta",8,IF(K266="Prenotazione",9,IF(K266="Venduto",10,""))))))))))))</f>
        <v/>
      </c>
      <c r="M266" s="14" t="n"/>
      <c r="N266" s="7">
        <f>IF(L266&gt;=4,1,0)</f>
        <v/>
      </c>
      <c r="O266" s="7">
        <f>IF(L266&gt;=6,1,0)</f>
        <v/>
      </c>
      <c r="P266" s="7">
        <f>IF(L266&gt;=7,1,0)</f>
        <v/>
      </c>
      <c r="Q266" s="7">
        <f>IF(L266&gt;=8,1,0)</f>
        <v/>
      </c>
      <c r="R266" s="7">
        <f>IF(L266&gt;=9,1,0)</f>
        <v/>
      </c>
      <c r="S266" s="7">
        <f>IF(OR(L266=10,M266="Vinta"),1,0)</f>
        <v/>
      </c>
      <c r="T266" s="7">
        <f>IF(M266="Persa",1,0)</f>
        <v/>
      </c>
      <c r="U266" s="14" t="n"/>
      <c r="V266" s="14" t="n"/>
      <c r="W266" s="14" t="n"/>
      <c r="X266" s="14" t="n"/>
      <c r="Y266" s="15" t="n"/>
      <c r="Z266" s="15" t="n"/>
      <c r="AA266" s="15" t="n"/>
      <c r="AB266" s="14" t="n"/>
      <c r="AC266" s="7">
        <f>IF(B266="","",IF(AB266="",TODAY()-B266,AB266-B266))</f>
        <v/>
      </c>
      <c r="AD266" s="14" t="n"/>
      <c r="AE266" s="14" t="n"/>
      <c r="AF266" s="14" t="n"/>
      <c r="AG266" s="37">
        <f>IF(B266="","",MAX(B266,IF(U266="",0,U266),IF(W266="",0,W266),IF(AB266="",0,AB266),IF(AN266="",0,AN266)))</f>
        <v/>
      </c>
      <c r="AH266" s="11">
        <f>IF(AG266="","",TODAY()-AG266)</f>
        <v/>
      </c>
      <c r="AI266" s="11">
        <f>IF(B266="","",MIN(100,IF(J266&gt;=300000,20,IF(J266&gt;=200000,10,5))+IF(OR(C266="Referral",C266="Passaparola"),20,IF(OR(C266="Sito web",C266="LinkedIn",C266="Email marketing"),15,10))+IF(L266&gt;=8,25,IF(L266&gt;=6,18,IF(L266&gt;=4,12,5)))+IF(AND(V266&lt;&gt;"",V266&lt;&gt;"Non risponde",V266&lt;&gt;"Non interessato"),10,0)+IF(X266="Eseguita",10,0)+IF(Z266&gt;0,15,0)))</f>
        <v/>
      </c>
      <c r="AJ266" s="11">
        <f>IF(AI266="","",IF(AI266&gt;=80,"Hot",IF(AI266&gt;=60,"Alta",IF(AI266&gt;=40,"Media","Bassa"))))</f>
        <v/>
      </c>
      <c r="AK266" s="11">
        <f>IF(B266="","",IF(U266="",TODAY()-B266,U266-B266))</f>
        <v/>
      </c>
      <c r="AL266" s="11">
        <f>IF(B266="","",IF(M266="Vinta","Chiusa - vinta",IF(M266="Persa","Chiusa - persa",IF(AND(U266="",TODAY()-B266&gt;1),"Contattare subito",IF(AND(M266="In corso",AH266&gt;7),"Lead in stallo",IF(AND(AN266&lt;&gt;"",AN266&lt;TODAY(),M266="In corso"),"Follow-up scaduto",IF(AND(K266="Offerta",Y266="",W266&lt;&gt;"",TODAY()-W266&gt;3),"Verificare offerta","OK"))))))</f>
        <v/>
      </c>
      <c r="AM266" s="38" t="n"/>
      <c r="AN266" s="39" t="n"/>
      <c r="AO266" s="11">
        <f>IF(AND(AN266&lt;&gt;"",AN266&lt;TODAY(),M266="In corso"),1,0)</f>
        <v/>
      </c>
      <c r="AP266" s="84">
        <f>IF(B266="","",IF(OR(M266="Vinta",M266="Persa"),0,IF(AL266="Contattare subito",50,0)+IF(AL266="Follow-up scaduto",40,0)+IF(AL266="Lead in stallo",35,0)+IF(AJ266="Hot",30,IF(AJ266="Alta",20,IF(AJ266="Media",10,0)))+IF(AO266=1,10,0)+L266/10+ROW()/100000))</f>
        <v/>
      </c>
    </row>
    <row r="267">
      <c r="A267" s="7">
        <f>IF(B267="","",ROW()-1)</f>
        <v/>
      </c>
      <c r="B267" s="14" t="n"/>
      <c r="C267" s="14" t="n"/>
      <c r="D267" s="14" t="n"/>
      <c r="E267" s="14" t="n"/>
      <c r="F267" s="14" t="n"/>
      <c r="G267" s="14" t="n"/>
      <c r="H267" s="14" t="n"/>
      <c r="I267" s="14" t="n"/>
      <c r="J267" s="14" t="n"/>
      <c r="K267" s="14" t="n"/>
      <c r="L267" s="7">
        <f>IF(K267="","",IF(K267="Nuovo",1,IF(K267="Tentativo contatto",1,IF(K267="Contattato",2,IF(K267="Qualificato",4,IF(K267="Visita fissata",5,IF(K267="Visita effettuata",6,IF(K267="Trattativa",7,IF(K267="Offerta",8,IF(K267="Prenotazione",9,IF(K267="Venduto",10,""))))))))))))</f>
        <v/>
      </c>
      <c r="M267" s="14" t="n"/>
      <c r="N267" s="7">
        <f>IF(L267&gt;=4,1,0)</f>
        <v/>
      </c>
      <c r="O267" s="7">
        <f>IF(L267&gt;=6,1,0)</f>
        <v/>
      </c>
      <c r="P267" s="7">
        <f>IF(L267&gt;=7,1,0)</f>
        <v/>
      </c>
      <c r="Q267" s="7">
        <f>IF(L267&gt;=8,1,0)</f>
        <v/>
      </c>
      <c r="R267" s="7">
        <f>IF(L267&gt;=9,1,0)</f>
        <v/>
      </c>
      <c r="S267" s="7">
        <f>IF(OR(L267=10,M267="Vinta"),1,0)</f>
        <v/>
      </c>
      <c r="T267" s="7">
        <f>IF(M267="Persa",1,0)</f>
        <v/>
      </c>
      <c r="U267" s="14" t="n"/>
      <c r="V267" s="14" t="n"/>
      <c r="W267" s="14" t="n"/>
      <c r="X267" s="14" t="n"/>
      <c r="Y267" s="15" t="n"/>
      <c r="Z267" s="15" t="n"/>
      <c r="AA267" s="15" t="n"/>
      <c r="AB267" s="14" t="n"/>
      <c r="AC267" s="7">
        <f>IF(B267="","",IF(AB267="",TODAY()-B267,AB267-B267))</f>
        <v/>
      </c>
      <c r="AD267" s="14" t="n"/>
      <c r="AE267" s="14" t="n"/>
      <c r="AF267" s="14" t="n"/>
      <c r="AG267" s="37">
        <f>IF(B267="","",MAX(B267,IF(U267="",0,U267),IF(W267="",0,W267),IF(AB267="",0,AB267),IF(AN267="",0,AN267)))</f>
        <v/>
      </c>
      <c r="AH267" s="11">
        <f>IF(AG267="","",TODAY()-AG267)</f>
        <v/>
      </c>
      <c r="AI267" s="11">
        <f>IF(B267="","",MIN(100,IF(J267&gt;=300000,20,IF(J267&gt;=200000,10,5))+IF(OR(C267="Referral",C267="Passaparola"),20,IF(OR(C267="Sito web",C267="LinkedIn",C267="Email marketing"),15,10))+IF(L267&gt;=8,25,IF(L267&gt;=6,18,IF(L267&gt;=4,12,5)))+IF(AND(V267&lt;&gt;"",V267&lt;&gt;"Non risponde",V267&lt;&gt;"Non interessato"),10,0)+IF(X267="Eseguita",10,0)+IF(Z267&gt;0,15,0)))</f>
        <v/>
      </c>
      <c r="AJ267" s="11">
        <f>IF(AI267="","",IF(AI267&gt;=80,"Hot",IF(AI267&gt;=60,"Alta",IF(AI267&gt;=40,"Media","Bassa"))))</f>
        <v/>
      </c>
      <c r="AK267" s="11">
        <f>IF(B267="","",IF(U267="",TODAY()-B267,U267-B267))</f>
        <v/>
      </c>
      <c r="AL267" s="11">
        <f>IF(B267="","",IF(M267="Vinta","Chiusa - vinta",IF(M267="Persa","Chiusa - persa",IF(AND(U267="",TODAY()-B267&gt;1),"Contattare subito",IF(AND(M267="In corso",AH267&gt;7),"Lead in stallo",IF(AND(AN267&lt;&gt;"",AN267&lt;TODAY(),M267="In corso"),"Follow-up scaduto",IF(AND(K267="Offerta",Y267="",W267&lt;&gt;"",TODAY()-W267&gt;3),"Verificare offerta","OK"))))))</f>
        <v/>
      </c>
      <c r="AM267" s="38" t="n"/>
      <c r="AN267" s="39" t="n"/>
      <c r="AO267" s="11">
        <f>IF(AND(AN267&lt;&gt;"",AN267&lt;TODAY(),M267="In corso"),1,0)</f>
        <v/>
      </c>
      <c r="AP267" s="84">
        <f>IF(B267="","",IF(OR(M267="Vinta",M267="Persa"),0,IF(AL267="Contattare subito",50,0)+IF(AL267="Follow-up scaduto",40,0)+IF(AL267="Lead in stallo",35,0)+IF(AJ267="Hot",30,IF(AJ267="Alta",20,IF(AJ267="Media",10,0)))+IF(AO267=1,10,0)+L267/10+ROW()/100000))</f>
        <v/>
      </c>
    </row>
    <row r="268">
      <c r="A268" s="7">
        <f>IF(B268="","",ROW()-1)</f>
        <v/>
      </c>
      <c r="B268" s="14" t="n"/>
      <c r="C268" s="14" t="n"/>
      <c r="D268" s="14" t="n"/>
      <c r="E268" s="14" t="n"/>
      <c r="F268" s="14" t="n"/>
      <c r="G268" s="14" t="n"/>
      <c r="H268" s="14" t="n"/>
      <c r="I268" s="14" t="n"/>
      <c r="J268" s="14" t="n"/>
      <c r="K268" s="14" t="n"/>
      <c r="L268" s="7">
        <f>IF(K268="","",IF(K268="Nuovo",1,IF(K268="Tentativo contatto",1,IF(K268="Contattato",2,IF(K268="Qualificato",4,IF(K268="Visita fissata",5,IF(K268="Visita effettuata",6,IF(K268="Trattativa",7,IF(K268="Offerta",8,IF(K268="Prenotazione",9,IF(K268="Venduto",10,""))))))))))))</f>
        <v/>
      </c>
      <c r="M268" s="14" t="n"/>
      <c r="N268" s="7">
        <f>IF(L268&gt;=4,1,0)</f>
        <v/>
      </c>
      <c r="O268" s="7">
        <f>IF(L268&gt;=6,1,0)</f>
        <v/>
      </c>
      <c r="P268" s="7">
        <f>IF(L268&gt;=7,1,0)</f>
        <v/>
      </c>
      <c r="Q268" s="7">
        <f>IF(L268&gt;=8,1,0)</f>
        <v/>
      </c>
      <c r="R268" s="7">
        <f>IF(L268&gt;=9,1,0)</f>
        <v/>
      </c>
      <c r="S268" s="7">
        <f>IF(OR(L268=10,M268="Vinta"),1,0)</f>
        <v/>
      </c>
      <c r="T268" s="7">
        <f>IF(M268="Persa",1,0)</f>
        <v/>
      </c>
      <c r="U268" s="14" t="n"/>
      <c r="V268" s="14" t="n"/>
      <c r="W268" s="14" t="n"/>
      <c r="X268" s="14" t="n"/>
      <c r="Y268" s="15" t="n"/>
      <c r="Z268" s="15" t="n"/>
      <c r="AA268" s="15" t="n"/>
      <c r="AB268" s="14" t="n"/>
      <c r="AC268" s="7">
        <f>IF(B268="","",IF(AB268="",TODAY()-B268,AB268-B268))</f>
        <v/>
      </c>
      <c r="AD268" s="14" t="n"/>
      <c r="AE268" s="14" t="n"/>
      <c r="AF268" s="14" t="n"/>
      <c r="AG268" s="37">
        <f>IF(B268="","",MAX(B268,IF(U268="",0,U268),IF(W268="",0,W268),IF(AB268="",0,AB268),IF(AN268="",0,AN268)))</f>
        <v/>
      </c>
      <c r="AH268" s="11">
        <f>IF(AG268="","",TODAY()-AG268)</f>
        <v/>
      </c>
      <c r="AI268" s="11">
        <f>IF(B268="","",MIN(100,IF(J268&gt;=300000,20,IF(J268&gt;=200000,10,5))+IF(OR(C268="Referral",C268="Passaparola"),20,IF(OR(C268="Sito web",C268="LinkedIn",C268="Email marketing"),15,10))+IF(L268&gt;=8,25,IF(L268&gt;=6,18,IF(L268&gt;=4,12,5)))+IF(AND(V268&lt;&gt;"",V268&lt;&gt;"Non risponde",V268&lt;&gt;"Non interessato"),10,0)+IF(X268="Eseguita",10,0)+IF(Z268&gt;0,15,0)))</f>
        <v/>
      </c>
      <c r="AJ268" s="11">
        <f>IF(AI268="","",IF(AI268&gt;=80,"Hot",IF(AI268&gt;=60,"Alta",IF(AI268&gt;=40,"Media","Bassa"))))</f>
        <v/>
      </c>
      <c r="AK268" s="11">
        <f>IF(B268="","",IF(U268="",TODAY()-B268,U268-B268))</f>
        <v/>
      </c>
      <c r="AL268" s="11">
        <f>IF(B268="","",IF(M268="Vinta","Chiusa - vinta",IF(M268="Persa","Chiusa - persa",IF(AND(U268="",TODAY()-B268&gt;1),"Contattare subito",IF(AND(M268="In corso",AH268&gt;7),"Lead in stallo",IF(AND(AN268&lt;&gt;"",AN268&lt;TODAY(),M268="In corso"),"Follow-up scaduto",IF(AND(K268="Offerta",Y268="",W268&lt;&gt;"",TODAY()-W268&gt;3),"Verificare offerta","OK"))))))</f>
        <v/>
      </c>
      <c r="AM268" s="38" t="n"/>
      <c r="AN268" s="39" t="n"/>
      <c r="AO268" s="11">
        <f>IF(AND(AN268&lt;&gt;"",AN268&lt;TODAY(),M268="In corso"),1,0)</f>
        <v/>
      </c>
      <c r="AP268" s="84">
        <f>IF(B268="","",IF(OR(M268="Vinta",M268="Persa"),0,IF(AL268="Contattare subito",50,0)+IF(AL268="Follow-up scaduto",40,0)+IF(AL268="Lead in stallo",35,0)+IF(AJ268="Hot",30,IF(AJ268="Alta",20,IF(AJ268="Media",10,0)))+IF(AO268=1,10,0)+L268/10+ROW()/100000))</f>
        <v/>
      </c>
    </row>
    <row r="269">
      <c r="A269" s="7">
        <f>IF(B269="","",ROW()-1)</f>
        <v/>
      </c>
      <c r="B269" s="14" t="n"/>
      <c r="C269" s="14" t="n"/>
      <c r="D269" s="14" t="n"/>
      <c r="E269" s="14" t="n"/>
      <c r="F269" s="14" t="n"/>
      <c r="G269" s="14" t="n"/>
      <c r="H269" s="14" t="n"/>
      <c r="I269" s="14" t="n"/>
      <c r="J269" s="14" t="n"/>
      <c r="K269" s="14" t="n"/>
      <c r="L269" s="7">
        <f>IF(K269="","",IF(K269="Nuovo",1,IF(K269="Tentativo contatto",1,IF(K269="Contattato",2,IF(K269="Qualificato",4,IF(K269="Visita fissata",5,IF(K269="Visita effettuata",6,IF(K269="Trattativa",7,IF(K269="Offerta",8,IF(K269="Prenotazione",9,IF(K269="Venduto",10,""))))))))))))</f>
        <v/>
      </c>
      <c r="M269" s="14" t="n"/>
      <c r="N269" s="7">
        <f>IF(L269&gt;=4,1,0)</f>
        <v/>
      </c>
      <c r="O269" s="7">
        <f>IF(L269&gt;=6,1,0)</f>
        <v/>
      </c>
      <c r="P269" s="7">
        <f>IF(L269&gt;=7,1,0)</f>
        <v/>
      </c>
      <c r="Q269" s="7">
        <f>IF(L269&gt;=8,1,0)</f>
        <v/>
      </c>
      <c r="R269" s="7">
        <f>IF(L269&gt;=9,1,0)</f>
        <v/>
      </c>
      <c r="S269" s="7">
        <f>IF(OR(L269=10,M269="Vinta"),1,0)</f>
        <v/>
      </c>
      <c r="T269" s="7">
        <f>IF(M269="Persa",1,0)</f>
        <v/>
      </c>
      <c r="U269" s="14" t="n"/>
      <c r="V269" s="14" t="n"/>
      <c r="W269" s="14" t="n"/>
      <c r="X269" s="14" t="n"/>
      <c r="Y269" s="15" t="n"/>
      <c r="Z269" s="15" t="n"/>
      <c r="AA269" s="15" t="n"/>
      <c r="AB269" s="14" t="n"/>
      <c r="AC269" s="7">
        <f>IF(B269="","",IF(AB269="",TODAY()-B269,AB269-B269))</f>
        <v/>
      </c>
      <c r="AD269" s="14" t="n"/>
      <c r="AE269" s="14" t="n"/>
      <c r="AF269" s="14" t="n"/>
      <c r="AG269" s="37">
        <f>IF(B269="","",MAX(B269,IF(U269="",0,U269),IF(W269="",0,W269),IF(AB269="",0,AB269),IF(AN269="",0,AN269)))</f>
        <v/>
      </c>
      <c r="AH269" s="11">
        <f>IF(AG269="","",TODAY()-AG269)</f>
        <v/>
      </c>
      <c r="AI269" s="11">
        <f>IF(B269="","",MIN(100,IF(J269&gt;=300000,20,IF(J269&gt;=200000,10,5))+IF(OR(C269="Referral",C269="Passaparola"),20,IF(OR(C269="Sito web",C269="LinkedIn",C269="Email marketing"),15,10))+IF(L269&gt;=8,25,IF(L269&gt;=6,18,IF(L269&gt;=4,12,5)))+IF(AND(V269&lt;&gt;"",V269&lt;&gt;"Non risponde",V269&lt;&gt;"Non interessato"),10,0)+IF(X269="Eseguita",10,0)+IF(Z269&gt;0,15,0)))</f>
        <v/>
      </c>
      <c r="AJ269" s="11">
        <f>IF(AI269="","",IF(AI269&gt;=80,"Hot",IF(AI269&gt;=60,"Alta",IF(AI269&gt;=40,"Media","Bassa"))))</f>
        <v/>
      </c>
      <c r="AK269" s="11">
        <f>IF(B269="","",IF(U269="",TODAY()-B269,U269-B269))</f>
        <v/>
      </c>
      <c r="AL269" s="11">
        <f>IF(B269="","",IF(M269="Vinta","Chiusa - vinta",IF(M269="Persa","Chiusa - persa",IF(AND(U269="",TODAY()-B269&gt;1),"Contattare subito",IF(AND(M269="In corso",AH269&gt;7),"Lead in stallo",IF(AND(AN269&lt;&gt;"",AN269&lt;TODAY(),M269="In corso"),"Follow-up scaduto",IF(AND(K269="Offerta",Y269="",W269&lt;&gt;"",TODAY()-W269&gt;3),"Verificare offerta","OK"))))))</f>
        <v/>
      </c>
      <c r="AM269" s="38" t="n"/>
      <c r="AN269" s="39" t="n"/>
      <c r="AO269" s="11">
        <f>IF(AND(AN269&lt;&gt;"",AN269&lt;TODAY(),M269="In corso"),1,0)</f>
        <v/>
      </c>
      <c r="AP269" s="84">
        <f>IF(B269="","",IF(OR(M269="Vinta",M269="Persa"),0,IF(AL269="Contattare subito",50,0)+IF(AL269="Follow-up scaduto",40,0)+IF(AL269="Lead in stallo",35,0)+IF(AJ269="Hot",30,IF(AJ269="Alta",20,IF(AJ269="Media",10,0)))+IF(AO269=1,10,0)+L269/10+ROW()/100000))</f>
        <v/>
      </c>
    </row>
    <row r="270">
      <c r="A270" s="7">
        <f>IF(B270="","",ROW()-1)</f>
        <v/>
      </c>
      <c r="B270" s="14" t="n"/>
      <c r="C270" s="14" t="n"/>
      <c r="D270" s="14" t="n"/>
      <c r="E270" s="14" t="n"/>
      <c r="F270" s="14" t="n"/>
      <c r="G270" s="14" t="n"/>
      <c r="H270" s="14" t="n"/>
      <c r="I270" s="14" t="n"/>
      <c r="J270" s="14" t="n"/>
      <c r="K270" s="14" t="n"/>
      <c r="L270" s="7">
        <f>IF(K270="","",IF(K270="Nuovo",1,IF(K270="Tentativo contatto",1,IF(K270="Contattato",2,IF(K270="Qualificato",4,IF(K270="Visita fissata",5,IF(K270="Visita effettuata",6,IF(K270="Trattativa",7,IF(K270="Offerta",8,IF(K270="Prenotazione",9,IF(K270="Venduto",10,""))))))))))))</f>
        <v/>
      </c>
      <c r="M270" s="14" t="n"/>
      <c r="N270" s="7">
        <f>IF(L270&gt;=4,1,0)</f>
        <v/>
      </c>
      <c r="O270" s="7">
        <f>IF(L270&gt;=6,1,0)</f>
        <v/>
      </c>
      <c r="P270" s="7">
        <f>IF(L270&gt;=7,1,0)</f>
        <v/>
      </c>
      <c r="Q270" s="7">
        <f>IF(L270&gt;=8,1,0)</f>
        <v/>
      </c>
      <c r="R270" s="7">
        <f>IF(L270&gt;=9,1,0)</f>
        <v/>
      </c>
      <c r="S270" s="7">
        <f>IF(OR(L270=10,M270="Vinta"),1,0)</f>
        <v/>
      </c>
      <c r="T270" s="7">
        <f>IF(M270="Persa",1,0)</f>
        <v/>
      </c>
      <c r="U270" s="14" t="n"/>
      <c r="V270" s="14" t="n"/>
      <c r="W270" s="14" t="n"/>
      <c r="X270" s="14" t="n"/>
      <c r="Y270" s="15" t="n"/>
      <c r="Z270" s="15" t="n"/>
      <c r="AA270" s="15" t="n"/>
      <c r="AB270" s="14" t="n"/>
      <c r="AC270" s="7">
        <f>IF(B270="","",IF(AB270="",TODAY()-B270,AB270-B270))</f>
        <v/>
      </c>
      <c r="AD270" s="14" t="n"/>
      <c r="AE270" s="14" t="n"/>
      <c r="AF270" s="14" t="n"/>
      <c r="AG270" s="37">
        <f>IF(B270="","",MAX(B270,IF(U270="",0,U270),IF(W270="",0,W270),IF(AB270="",0,AB270),IF(AN270="",0,AN270)))</f>
        <v/>
      </c>
      <c r="AH270" s="11">
        <f>IF(AG270="","",TODAY()-AG270)</f>
        <v/>
      </c>
      <c r="AI270" s="11">
        <f>IF(B270="","",MIN(100,IF(J270&gt;=300000,20,IF(J270&gt;=200000,10,5))+IF(OR(C270="Referral",C270="Passaparola"),20,IF(OR(C270="Sito web",C270="LinkedIn",C270="Email marketing"),15,10))+IF(L270&gt;=8,25,IF(L270&gt;=6,18,IF(L270&gt;=4,12,5)))+IF(AND(V270&lt;&gt;"",V270&lt;&gt;"Non risponde",V270&lt;&gt;"Non interessato"),10,0)+IF(X270="Eseguita",10,0)+IF(Z270&gt;0,15,0)))</f>
        <v/>
      </c>
      <c r="AJ270" s="11">
        <f>IF(AI270="","",IF(AI270&gt;=80,"Hot",IF(AI270&gt;=60,"Alta",IF(AI270&gt;=40,"Media","Bassa"))))</f>
        <v/>
      </c>
      <c r="AK270" s="11">
        <f>IF(B270="","",IF(U270="",TODAY()-B270,U270-B270))</f>
        <v/>
      </c>
      <c r="AL270" s="11">
        <f>IF(B270="","",IF(M270="Vinta","Chiusa - vinta",IF(M270="Persa","Chiusa - persa",IF(AND(U270="",TODAY()-B270&gt;1),"Contattare subito",IF(AND(M270="In corso",AH270&gt;7),"Lead in stallo",IF(AND(AN270&lt;&gt;"",AN270&lt;TODAY(),M270="In corso"),"Follow-up scaduto",IF(AND(K270="Offerta",Y270="",W270&lt;&gt;"",TODAY()-W270&gt;3),"Verificare offerta","OK"))))))</f>
        <v/>
      </c>
      <c r="AM270" s="38" t="n"/>
      <c r="AN270" s="39" t="n"/>
      <c r="AO270" s="11">
        <f>IF(AND(AN270&lt;&gt;"",AN270&lt;TODAY(),M270="In corso"),1,0)</f>
        <v/>
      </c>
      <c r="AP270" s="84">
        <f>IF(B270="","",IF(OR(M270="Vinta",M270="Persa"),0,IF(AL270="Contattare subito",50,0)+IF(AL270="Follow-up scaduto",40,0)+IF(AL270="Lead in stallo",35,0)+IF(AJ270="Hot",30,IF(AJ270="Alta",20,IF(AJ270="Media",10,0)))+IF(AO270=1,10,0)+L270/10+ROW()/100000))</f>
        <v/>
      </c>
    </row>
    <row r="271">
      <c r="A271" s="7">
        <f>IF(B271="","",ROW()-1)</f>
        <v/>
      </c>
      <c r="B271" s="14" t="n"/>
      <c r="C271" s="14" t="n"/>
      <c r="D271" s="14" t="n"/>
      <c r="E271" s="14" t="n"/>
      <c r="F271" s="14" t="n"/>
      <c r="G271" s="14" t="n"/>
      <c r="H271" s="14" t="n"/>
      <c r="I271" s="14" t="n"/>
      <c r="J271" s="14" t="n"/>
      <c r="K271" s="14" t="n"/>
      <c r="L271" s="7">
        <f>IF(K271="","",IF(K271="Nuovo",1,IF(K271="Tentativo contatto",1,IF(K271="Contattato",2,IF(K271="Qualificato",4,IF(K271="Visita fissata",5,IF(K271="Visita effettuata",6,IF(K271="Trattativa",7,IF(K271="Offerta",8,IF(K271="Prenotazione",9,IF(K271="Venduto",10,""))))))))))))</f>
        <v/>
      </c>
      <c r="M271" s="14" t="n"/>
      <c r="N271" s="7">
        <f>IF(L271&gt;=4,1,0)</f>
        <v/>
      </c>
      <c r="O271" s="7">
        <f>IF(L271&gt;=6,1,0)</f>
        <v/>
      </c>
      <c r="P271" s="7">
        <f>IF(L271&gt;=7,1,0)</f>
        <v/>
      </c>
      <c r="Q271" s="7">
        <f>IF(L271&gt;=8,1,0)</f>
        <v/>
      </c>
      <c r="R271" s="7">
        <f>IF(L271&gt;=9,1,0)</f>
        <v/>
      </c>
      <c r="S271" s="7">
        <f>IF(OR(L271=10,M271="Vinta"),1,0)</f>
        <v/>
      </c>
      <c r="T271" s="7">
        <f>IF(M271="Persa",1,0)</f>
        <v/>
      </c>
      <c r="U271" s="14" t="n"/>
      <c r="V271" s="14" t="n"/>
      <c r="W271" s="14" t="n"/>
      <c r="X271" s="14" t="n"/>
      <c r="Y271" s="15" t="n"/>
      <c r="Z271" s="15" t="n"/>
      <c r="AA271" s="15" t="n"/>
      <c r="AB271" s="14" t="n"/>
      <c r="AC271" s="7">
        <f>IF(B271="","",IF(AB271="",TODAY()-B271,AB271-B271))</f>
        <v/>
      </c>
      <c r="AD271" s="14" t="n"/>
      <c r="AE271" s="14" t="n"/>
      <c r="AF271" s="14" t="n"/>
      <c r="AG271" s="37">
        <f>IF(B271="","",MAX(B271,IF(U271="",0,U271),IF(W271="",0,W271),IF(AB271="",0,AB271),IF(AN271="",0,AN271)))</f>
        <v/>
      </c>
      <c r="AH271" s="11">
        <f>IF(AG271="","",TODAY()-AG271)</f>
        <v/>
      </c>
      <c r="AI271" s="11">
        <f>IF(B271="","",MIN(100,IF(J271&gt;=300000,20,IF(J271&gt;=200000,10,5))+IF(OR(C271="Referral",C271="Passaparola"),20,IF(OR(C271="Sito web",C271="LinkedIn",C271="Email marketing"),15,10))+IF(L271&gt;=8,25,IF(L271&gt;=6,18,IF(L271&gt;=4,12,5)))+IF(AND(V271&lt;&gt;"",V271&lt;&gt;"Non risponde",V271&lt;&gt;"Non interessato"),10,0)+IF(X271="Eseguita",10,0)+IF(Z271&gt;0,15,0)))</f>
        <v/>
      </c>
      <c r="AJ271" s="11">
        <f>IF(AI271="","",IF(AI271&gt;=80,"Hot",IF(AI271&gt;=60,"Alta",IF(AI271&gt;=40,"Media","Bassa"))))</f>
        <v/>
      </c>
      <c r="AK271" s="11">
        <f>IF(B271="","",IF(U271="",TODAY()-B271,U271-B271))</f>
        <v/>
      </c>
      <c r="AL271" s="11">
        <f>IF(B271="","",IF(M271="Vinta","Chiusa - vinta",IF(M271="Persa","Chiusa - persa",IF(AND(U271="",TODAY()-B271&gt;1),"Contattare subito",IF(AND(M271="In corso",AH271&gt;7),"Lead in stallo",IF(AND(AN271&lt;&gt;"",AN271&lt;TODAY(),M271="In corso"),"Follow-up scaduto",IF(AND(K271="Offerta",Y271="",W271&lt;&gt;"",TODAY()-W271&gt;3),"Verificare offerta","OK"))))))</f>
        <v/>
      </c>
      <c r="AM271" s="38" t="n"/>
      <c r="AN271" s="39" t="n"/>
      <c r="AO271" s="11">
        <f>IF(AND(AN271&lt;&gt;"",AN271&lt;TODAY(),M271="In corso"),1,0)</f>
        <v/>
      </c>
      <c r="AP271" s="84">
        <f>IF(B271="","",IF(OR(M271="Vinta",M271="Persa"),0,IF(AL271="Contattare subito",50,0)+IF(AL271="Follow-up scaduto",40,0)+IF(AL271="Lead in stallo",35,0)+IF(AJ271="Hot",30,IF(AJ271="Alta",20,IF(AJ271="Media",10,0)))+IF(AO271=1,10,0)+L271/10+ROW()/100000))</f>
        <v/>
      </c>
    </row>
    <row r="272">
      <c r="A272" s="7">
        <f>IF(B272="","",ROW()-1)</f>
        <v/>
      </c>
      <c r="B272" s="14" t="n"/>
      <c r="C272" s="14" t="n"/>
      <c r="D272" s="14" t="n"/>
      <c r="E272" s="14" t="n"/>
      <c r="F272" s="14" t="n"/>
      <c r="G272" s="14" t="n"/>
      <c r="H272" s="14" t="n"/>
      <c r="I272" s="14" t="n"/>
      <c r="J272" s="14" t="n"/>
      <c r="K272" s="14" t="n"/>
      <c r="L272" s="7">
        <f>IF(K272="","",IF(K272="Nuovo",1,IF(K272="Tentativo contatto",1,IF(K272="Contattato",2,IF(K272="Qualificato",4,IF(K272="Visita fissata",5,IF(K272="Visita effettuata",6,IF(K272="Trattativa",7,IF(K272="Offerta",8,IF(K272="Prenotazione",9,IF(K272="Venduto",10,""))))))))))))</f>
        <v/>
      </c>
      <c r="M272" s="14" t="n"/>
      <c r="N272" s="7">
        <f>IF(L272&gt;=4,1,0)</f>
        <v/>
      </c>
      <c r="O272" s="7">
        <f>IF(L272&gt;=6,1,0)</f>
        <v/>
      </c>
      <c r="P272" s="7">
        <f>IF(L272&gt;=7,1,0)</f>
        <v/>
      </c>
      <c r="Q272" s="7">
        <f>IF(L272&gt;=8,1,0)</f>
        <v/>
      </c>
      <c r="R272" s="7">
        <f>IF(L272&gt;=9,1,0)</f>
        <v/>
      </c>
      <c r="S272" s="7">
        <f>IF(OR(L272=10,M272="Vinta"),1,0)</f>
        <v/>
      </c>
      <c r="T272" s="7">
        <f>IF(M272="Persa",1,0)</f>
        <v/>
      </c>
      <c r="U272" s="14" t="n"/>
      <c r="V272" s="14" t="n"/>
      <c r="W272" s="14" t="n"/>
      <c r="X272" s="14" t="n"/>
      <c r="Y272" s="15" t="n"/>
      <c r="Z272" s="15" t="n"/>
      <c r="AA272" s="15" t="n"/>
      <c r="AB272" s="14" t="n"/>
      <c r="AC272" s="7">
        <f>IF(B272="","",IF(AB272="",TODAY()-B272,AB272-B272))</f>
        <v/>
      </c>
      <c r="AD272" s="14" t="n"/>
      <c r="AE272" s="14" t="n"/>
      <c r="AF272" s="14" t="n"/>
      <c r="AG272" s="37">
        <f>IF(B272="","",MAX(B272,IF(U272="",0,U272),IF(W272="",0,W272),IF(AB272="",0,AB272),IF(AN272="",0,AN272)))</f>
        <v/>
      </c>
      <c r="AH272" s="11">
        <f>IF(AG272="","",TODAY()-AG272)</f>
        <v/>
      </c>
      <c r="AI272" s="11">
        <f>IF(B272="","",MIN(100,IF(J272&gt;=300000,20,IF(J272&gt;=200000,10,5))+IF(OR(C272="Referral",C272="Passaparola"),20,IF(OR(C272="Sito web",C272="LinkedIn",C272="Email marketing"),15,10))+IF(L272&gt;=8,25,IF(L272&gt;=6,18,IF(L272&gt;=4,12,5)))+IF(AND(V272&lt;&gt;"",V272&lt;&gt;"Non risponde",V272&lt;&gt;"Non interessato"),10,0)+IF(X272="Eseguita",10,0)+IF(Z272&gt;0,15,0)))</f>
        <v/>
      </c>
      <c r="AJ272" s="11">
        <f>IF(AI272="","",IF(AI272&gt;=80,"Hot",IF(AI272&gt;=60,"Alta",IF(AI272&gt;=40,"Media","Bassa"))))</f>
        <v/>
      </c>
      <c r="AK272" s="11">
        <f>IF(B272="","",IF(U272="",TODAY()-B272,U272-B272))</f>
        <v/>
      </c>
      <c r="AL272" s="11">
        <f>IF(B272="","",IF(M272="Vinta","Chiusa - vinta",IF(M272="Persa","Chiusa - persa",IF(AND(U272="",TODAY()-B272&gt;1),"Contattare subito",IF(AND(M272="In corso",AH272&gt;7),"Lead in stallo",IF(AND(AN272&lt;&gt;"",AN272&lt;TODAY(),M272="In corso"),"Follow-up scaduto",IF(AND(K272="Offerta",Y272="",W272&lt;&gt;"",TODAY()-W272&gt;3),"Verificare offerta","OK"))))))</f>
        <v/>
      </c>
      <c r="AM272" s="38" t="n"/>
      <c r="AN272" s="39" t="n"/>
      <c r="AO272" s="11">
        <f>IF(AND(AN272&lt;&gt;"",AN272&lt;TODAY(),M272="In corso"),1,0)</f>
        <v/>
      </c>
      <c r="AP272" s="84">
        <f>IF(B272="","",IF(OR(M272="Vinta",M272="Persa"),0,IF(AL272="Contattare subito",50,0)+IF(AL272="Follow-up scaduto",40,0)+IF(AL272="Lead in stallo",35,0)+IF(AJ272="Hot",30,IF(AJ272="Alta",20,IF(AJ272="Media",10,0)))+IF(AO272=1,10,0)+L272/10+ROW()/100000))</f>
        <v/>
      </c>
    </row>
    <row r="273">
      <c r="A273" s="7">
        <f>IF(B273="","",ROW()-1)</f>
        <v/>
      </c>
      <c r="B273" s="14" t="n"/>
      <c r="C273" s="14" t="n"/>
      <c r="D273" s="14" t="n"/>
      <c r="E273" s="14" t="n"/>
      <c r="F273" s="14" t="n"/>
      <c r="G273" s="14" t="n"/>
      <c r="H273" s="14" t="n"/>
      <c r="I273" s="14" t="n"/>
      <c r="J273" s="14" t="n"/>
      <c r="K273" s="14" t="n"/>
      <c r="L273" s="7">
        <f>IF(K273="","",IF(K273="Nuovo",1,IF(K273="Tentativo contatto",1,IF(K273="Contattato",2,IF(K273="Qualificato",4,IF(K273="Visita fissata",5,IF(K273="Visita effettuata",6,IF(K273="Trattativa",7,IF(K273="Offerta",8,IF(K273="Prenotazione",9,IF(K273="Venduto",10,""))))))))))))</f>
        <v/>
      </c>
      <c r="M273" s="14" t="n"/>
      <c r="N273" s="7">
        <f>IF(L273&gt;=4,1,0)</f>
        <v/>
      </c>
      <c r="O273" s="7">
        <f>IF(L273&gt;=6,1,0)</f>
        <v/>
      </c>
      <c r="P273" s="7">
        <f>IF(L273&gt;=7,1,0)</f>
        <v/>
      </c>
      <c r="Q273" s="7">
        <f>IF(L273&gt;=8,1,0)</f>
        <v/>
      </c>
      <c r="R273" s="7">
        <f>IF(L273&gt;=9,1,0)</f>
        <v/>
      </c>
      <c r="S273" s="7">
        <f>IF(OR(L273=10,M273="Vinta"),1,0)</f>
        <v/>
      </c>
      <c r="T273" s="7">
        <f>IF(M273="Persa",1,0)</f>
        <v/>
      </c>
      <c r="U273" s="14" t="n"/>
      <c r="V273" s="14" t="n"/>
      <c r="W273" s="14" t="n"/>
      <c r="X273" s="14" t="n"/>
      <c r="Y273" s="15" t="n"/>
      <c r="Z273" s="15" t="n"/>
      <c r="AA273" s="15" t="n"/>
      <c r="AB273" s="14" t="n"/>
      <c r="AC273" s="7">
        <f>IF(B273="","",IF(AB273="",TODAY()-B273,AB273-B273))</f>
        <v/>
      </c>
      <c r="AD273" s="14" t="n"/>
      <c r="AE273" s="14" t="n"/>
      <c r="AF273" s="14" t="n"/>
      <c r="AG273" s="37">
        <f>IF(B273="","",MAX(B273,IF(U273="",0,U273),IF(W273="",0,W273),IF(AB273="",0,AB273),IF(AN273="",0,AN273)))</f>
        <v/>
      </c>
      <c r="AH273" s="11">
        <f>IF(AG273="","",TODAY()-AG273)</f>
        <v/>
      </c>
      <c r="AI273" s="11">
        <f>IF(B273="","",MIN(100,IF(J273&gt;=300000,20,IF(J273&gt;=200000,10,5))+IF(OR(C273="Referral",C273="Passaparola"),20,IF(OR(C273="Sito web",C273="LinkedIn",C273="Email marketing"),15,10))+IF(L273&gt;=8,25,IF(L273&gt;=6,18,IF(L273&gt;=4,12,5)))+IF(AND(V273&lt;&gt;"",V273&lt;&gt;"Non risponde",V273&lt;&gt;"Non interessato"),10,0)+IF(X273="Eseguita",10,0)+IF(Z273&gt;0,15,0)))</f>
        <v/>
      </c>
      <c r="AJ273" s="11">
        <f>IF(AI273="","",IF(AI273&gt;=80,"Hot",IF(AI273&gt;=60,"Alta",IF(AI273&gt;=40,"Media","Bassa"))))</f>
        <v/>
      </c>
      <c r="AK273" s="11">
        <f>IF(B273="","",IF(U273="",TODAY()-B273,U273-B273))</f>
        <v/>
      </c>
      <c r="AL273" s="11">
        <f>IF(B273="","",IF(M273="Vinta","Chiusa - vinta",IF(M273="Persa","Chiusa - persa",IF(AND(U273="",TODAY()-B273&gt;1),"Contattare subito",IF(AND(M273="In corso",AH273&gt;7),"Lead in stallo",IF(AND(AN273&lt;&gt;"",AN273&lt;TODAY(),M273="In corso"),"Follow-up scaduto",IF(AND(K273="Offerta",Y273="",W273&lt;&gt;"",TODAY()-W273&gt;3),"Verificare offerta","OK"))))))</f>
        <v/>
      </c>
      <c r="AM273" s="38" t="n"/>
      <c r="AN273" s="39" t="n"/>
      <c r="AO273" s="11">
        <f>IF(AND(AN273&lt;&gt;"",AN273&lt;TODAY(),M273="In corso"),1,0)</f>
        <v/>
      </c>
      <c r="AP273" s="84">
        <f>IF(B273="","",IF(OR(M273="Vinta",M273="Persa"),0,IF(AL273="Contattare subito",50,0)+IF(AL273="Follow-up scaduto",40,0)+IF(AL273="Lead in stallo",35,0)+IF(AJ273="Hot",30,IF(AJ273="Alta",20,IF(AJ273="Media",10,0)))+IF(AO273=1,10,0)+L273/10+ROW()/100000))</f>
        <v/>
      </c>
    </row>
    <row r="274">
      <c r="A274" s="7">
        <f>IF(B274="","",ROW()-1)</f>
        <v/>
      </c>
      <c r="B274" s="14" t="n"/>
      <c r="C274" s="14" t="n"/>
      <c r="D274" s="14" t="n"/>
      <c r="E274" s="14" t="n"/>
      <c r="F274" s="14" t="n"/>
      <c r="G274" s="14" t="n"/>
      <c r="H274" s="14" t="n"/>
      <c r="I274" s="14" t="n"/>
      <c r="J274" s="14" t="n"/>
      <c r="K274" s="14" t="n"/>
      <c r="L274" s="7">
        <f>IF(K274="","",IF(K274="Nuovo",1,IF(K274="Tentativo contatto",1,IF(K274="Contattato",2,IF(K274="Qualificato",4,IF(K274="Visita fissata",5,IF(K274="Visita effettuata",6,IF(K274="Trattativa",7,IF(K274="Offerta",8,IF(K274="Prenotazione",9,IF(K274="Venduto",10,""))))))))))))</f>
        <v/>
      </c>
      <c r="M274" s="14" t="n"/>
      <c r="N274" s="7">
        <f>IF(L274&gt;=4,1,0)</f>
        <v/>
      </c>
      <c r="O274" s="7">
        <f>IF(L274&gt;=6,1,0)</f>
        <v/>
      </c>
      <c r="P274" s="7">
        <f>IF(L274&gt;=7,1,0)</f>
        <v/>
      </c>
      <c r="Q274" s="7">
        <f>IF(L274&gt;=8,1,0)</f>
        <v/>
      </c>
      <c r="R274" s="7">
        <f>IF(L274&gt;=9,1,0)</f>
        <v/>
      </c>
      <c r="S274" s="7">
        <f>IF(OR(L274=10,M274="Vinta"),1,0)</f>
        <v/>
      </c>
      <c r="T274" s="7">
        <f>IF(M274="Persa",1,0)</f>
        <v/>
      </c>
      <c r="U274" s="14" t="n"/>
      <c r="V274" s="14" t="n"/>
      <c r="W274" s="14" t="n"/>
      <c r="X274" s="14" t="n"/>
      <c r="Y274" s="15" t="n"/>
      <c r="Z274" s="15" t="n"/>
      <c r="AA274" s="15" t="n"/>
      <c r="AB274" s="14" t="n"/>
      <c r="AC274" s="7">
        <f>IF(B274="","",IF(AB274="",TODAY()-B274,AB274-B274))</f>
        <v/>
      </c>
      <c r="AD274" s="14" t="n"/>
      <c r="AE274" s="14" t="n"/>
      <c r="AF274" s="14" t="n"/>
      <c r="AG274" s="37">
        <f>IF(B274="","",MAX(B274,IF(U274="",0,U274),IF(W274="",0,W274),IF(AB274="",0,AB274),IF(AN274="",0,AN274)))</f>
        <v/>
      </c>
      <c r="AH274" s="11">
        <f>IF(AG274="","",TODAY()-AG274)</f>
        <v/>
      </c>
      <c r="AI274" s="11">
        <f>IF(B274="","",MIN(100,IF(J274&gt;=300000,20,IF(J274&gt;=200000,10,5))+IF(OR(C274="Referral",C274="Passaparola"),20,IF(OR(C274="Sito web",C274="LinkedIn",C274="Email marketing"),15,10))+IF(L274&gt;=8,25,IF(L274&gt;=6,18,IF(L274&gt;=4,12,5)))+IF(AND(V274&lt;&gt;"",V274&lt;&gt;"Non risponde",V274&lt;&gt;"Non interessato"),10,0)+IF(X274="Eseguita",10,0)+IF(Z274&gt;0,15,0)))</f>
        <v/>
      </c>
      <c r="AJ274" s="11">
        <f>IF(AI274="","",IF(AI274&gt;=80,"Hot",IF(AI274&gt;=60,"Alta",IF(AI274&gt;=40,"Media","Bassa"))))</f>
        <v/>
      </c>
      <c r="AK274" s="11">
        <f>IF(B274="","",IF(U274="",TODAY()-B274,U274-B274))</f>
        <v/>
      </c>
      <c r="AL274" s="11">
        <f>IF(B274="","",IF(M274="Vinta","Chiusa - vinta",IF(M274="Persa","Chiusa - persa",IF(AND(U274="",TODAY()-B274&gt;1),"Contattare subito",IF(AND(M274="In corso",AH274&gt;7),"Lead in stallo",IF(AND(AN274&lt;&gt;"",AN274&lt;TODAY(),M274="In corso"),"Follow-up scaduto",IF(AND(K274="Offerta",Y274="",W274&lt;&gt;"",TODAY()-W274&gt;3),"Verificare offerta","OK"))))))</f>
        <v/>
      </c>
      <c r="AM274" s="38" t="n"/>
      <c r="AN274" s="39" t="n"/>
      <c r="AO274" s="11">
        <f>IF(AND(AN274&lt;&gt;"",AN274&lt;TODAY(),M274="In corso"),1,0)</f>
        <v/>
      </c>
      <c r="AP274" s="84">
        <f>IF(B274="","",IF(OR(M274="Vinta",M274="Persa"),0,IF(AL274="Contattare subito",50,0)+IF(AL274="Follow-up scaduto",40,0)+IF(AL274="Lead in stallo",35,0)+IF(AJ274="Hot",30,IF(AJ274="Alta",20,IF(AJ274="Media",10,0)))+IF(AO274=1,10,0)+L274/10+ROW()/100000))</f>
        <v/>
      </c>
    </row>
    <row r="275">
      <c r="A275" s="7">
        <f>IF(B275="","",ROW()-1)</f>
        <v/>
      </c>
      <c r="B275" s="14" t="n"/>
      <c r="C275" s="14" t="n"/>
      <c r="D275" s="14" t="n"/>
      <c r="E275" s="14" t="n"/>
      <c r="F275" s="14" t="n"/>
      <c r="G275" s="14" t="n"/>
      <c r="H275" s="14" t="n"/>
      <c r="I275" s="14" t="n"/>
      <c r="J275" s="14" t="n"/>
      <c r="K275" s="14" t="n"/>
      <c r="L275" s="7">
        <f>IF(K275="","",IF(K275="Nuovo",1,IF(K275="Tentativo contatto",1,IF(K275="Contattato",2,IF(K275="Qualificato",4,IF(K275="Visita fissata",5,IF(K275="Visita effettuata",6,IF(K275="Trattativa",7,IF(K275="Offerta",8,IF(K275="Prenotazione",9,IF(K275="Venduto",10,""))))))))))))</f>
        <v/>
      </c>
      <c r="M275" s="14" t="n"/>
      <c r="N275" s="7">
        <f>IF(L275&gt;=4,1,0)</f>
        <v/>
      </c>
      <c r="O275" s="7">
        <f>IF(L275&gt;=6,1,0)</f>
        <v/>
      </c>
      <c r="P275" s="7">
        <f>IF(L275&gt;=7,1,0)</f>
        <v/>
      </c>
      <c r="Q275" s="7">
        <f>IF(L275&gt;=8,1,0)</f>
        <v/>
      </c>
      <c r="R275" s="7">
        <f>IF(L275&gt;=9,1,0)</f>
        <v/>
      </c>
      <c r="S275" s="7">
        <f>IF(OR(L275=10,M275="Vinta"),1,0)</f>
        <v/>
      </c>
      <c r="T275" s="7">
        <f>IF(M275="Persa",1,0)</f>
        <v/>
      </c>
      <c r="U275" s="14" t="n"/>
      <c r="V275" s="14" t="n"/>
      <c r="W275" s="14" t="n"/>
      <c r="X275" s="14" t="n"/>
      <c r="Y275" s="15" t="n"/>
      <c r="Z275" s="15" t="n"/>
      <c r="AA275" s="15" t="n"/>
      <c r="AB275" s="14" t="n"/>
      <c r="AC275" s="7">
        <f>IF(B275="","",IF(AB275="",TODAY()-B275,AB275-B275))</f>
        <v/>
      </c>
      <c r="AD275" s="14" t="n"/>
      <c r="AE275" s="14" t="n"/>
      <c r="AF275" s="14" t="n"/>
      <c r="AG275" s="37">
        <f>IF(B275="","",MAX(B275,IF(U275="",0,U275),IF(W275="",0,W275),IF(AB275="",0,AB275),IF(AN275="",0,AN275)))</f>
        <v/>
      </c>
      <c r="AH275" s="11">
        <f>IF(AG275="","",TODAY()-AG275)</f>
        <v/>
      </c>
      <c r="AI275" s="11">
        <f>IF(B275="","",MIN(100,IF(J275&gt;=300000,20,IF(J275&gt;=200000,10,5))+IF(OR(C275="Referral",C275="Passaparola"),20,IF(OR(C275="Sito web",C275="LinkedIn",C275="Email marketing"),15,10))+IF(L275&gt;=8,25,IF(L275&gt;=6,18,IF(L275&gt;=4,12,5)))+IF(AND(V275&lt;&gt;"",V275&lt;&gt;"Non risponde",V275&lt;&gt;"Non interessato"),10,0)+IF(X275="Eseguita",10,0)+IF(Z275&gt;0,15,0)))</f>
        <v/>
      </c>
      <c r="AJ275" s="11">
        <f>IF(AI275="","",IF(AI275&gt;=80,"Hot",IF(AI275&gt;=60,"Alta",IF(AI275&gt;=40,"Media","Bassa"))))</f>
        <v/>
      </c>
      <c r="AK275" s="11">
        <f>IF(B275="","",IF(U275="",TODAY()-B275,U275-B275))</f>
        <v/>
      </c>
      <c r="AL275" s="11">
        <f>IF(B275="","",IF(M275="Vinta","Chiusa - vinta",IF(M275="Persa","Chiusa - persa",IF(AND(U275="",TODAY()-B275&gt;1),"Contattare subito",IF(AND(M275="In corso",AH275&gt;7),"Lead in stallo",IF(AND(AN275&lt;&gt;"",AN275&lt;TODAY(),M275="In corso"),"Follow-up scaduto",IF(AND(K275="Offerta",Y275="",W275&lt;&gt;"",TODAY()-W275&gt;3),"Verificare offerta","OK"))))))</f>
        <v/>
      </c>
      <c r="AM275" s="38" t="n"/>
      <c r="AN275" s="39" t="n"/>
      <c r="AO275" s="11">
        <f>IF(AND(AN275&lt;&gt;"",AN275&lt;TODAY(),M275="In corso"),1,0)</f>
        <v/>
      </c>
      <c r="AP275" s="84">
        <f>IF(B275="","",IF(OR(M275="Vinta",M275="Persa"),0,IF(AL275="Contattare subito",50,0)+IF(AL275="Follow-up scaduto",40,0)+IF(AL275="Lead in stallo",35,0)+IF(AJ275="Hot",30,IF(AJ275="Alta",20,IF(AJ275="Media",10,0)))+IF(AO275=1,10,0)+L275/10+ROW()/100000))</f>
        <v/>
      </c>
    </row>
    <row r="276">
      <c r="A276" s="7">
        <f>IF(B276="","",ROW()-1)</f>
        <v/>
      </c>
      <c r="B276" s="14" t="n"/>
      <c r="C276" s="14" t="n"/>
      <c r="D276" s="14" t="n"/>
      <c r="E276" s="14" t="n"/>
      <c r="F276" s="14" t="n"/>
      <c r="G276" s="14" t="n"/>
      <c r="H276" s="14" t="n"/>
      <c r="I276" s="14" t="n"/>
      <c r="J276" s="14" t="n"/>
      <c r="K276" s="14" t="n"/>
      <c r="L276" s="7">
        <f>IF(K276="","",IF(K276="Nuovo",1,IF(K276="Tentativo contatto",1,IF(K276="Contattato",2,IF(K276="Qualificato",4,IF(K276="Visita fissata",5,IF(K276="Visita effettuata",6,IF(K276="Trattativa",7,IF(K276="Offerta",8,IF(K276="Prenotazione",9,IF(K276="Venduto",10,""))))))))))))</f>
        <v/>
      </c>
      <c r="M276" s="14" t="n"/>
      <c r="N276" s="7">
        <f>IF(L276&gt;=4,1,0)</f>
        <v/>
      </c>
      <c r="O276" s="7">
        <f>IF(L276&gt;=6,1,0)</f>
        <v/>
      </c>
      <c r="P276" s="7">
        <f>IF(L276&gt;=7,1,0)</f>
        <v/>
      </c>
      <c r="Q276" s="7">
        <f>IF(L276&gt;=8,1,0)</f>
        <v/>
      </c>
      <c r="R276" s="7">
        <f>IF(L276&gt;=9,1,0)</f>
        <v/>
      </c>
      <c r="S276" s="7">
        <f>IF(OR(L276=10,M276="Vinta"),1,0)</f>
        <v/>
      </c>
      <c r="T276" s="7">
        <f>IF(M276="Persa",1,0)</f>
        <v/>
      </c>
      <c r="U276" s="14" t="n"/>
      <c r="V276" s="14" t="n"/>
      <c r="W276" s="14" t="n"/>
      <c r="X276" s="14" t="n"/>
      <c r="Y276" s="15" t="n"/>
      <c r="Z276" s="15" t="n"/>
      <c r="AA276" s="15" t="n"/>
      <c r="AB276" s="14" t="n"/>
      <c r="AC276" s="7">
        <f>IF(B276="","",IF(AB276="",TODAY()-B276,AB276-B276))</f>
        <v/>
      </c>
      <c r="AD276" s="14" t="n"/>
      <c r="AE276" s="14" t="n"/>
      <c r="AF276" s="14" t="n"/>
      <c r="AG276" s="37">
        <f>IF(B276="","",MAX(B276,IF(U276="",0,U276),IF(W276="",0,W276),IF(AB276="",0,AB276),IF(AN276="",0,AN276)))</f>
        <v/>
      </c>
      <c r="AH276" s="11">
        <f>IF(AG276="","",TODAY()-AG276)</f>
        <v/>
      </c>
      <c r="AI276" s="11">
        <f>IF(B276="","",MIN(100,IF(J276&gt;=300000,20,IF(J276&gt;=200000,10,5))+IF(OR(C276="Referral",C276="Passaparola"),20,IF(OR(C276="Sito web",C276="LinkedIn",C276="Email marketing"),15,10))+IF(L276&gt;=8,25,IF(L276&gt;=6,18,IF(L276&gt;=4,12,5)))+IF(AND(V276&lt;&gt;"",V276&lt;&gt;"Non risponde",V276&lt;&gt;"Non interessato"),10,0)+IF(X276="Eseguita",10,0)+IF(Z276&gt;0,15,0)))</f>
        <v/>
      </c>
      <c r="AJ276" s="11">
        <f>IF(AI276="","",IF(AI276&gt;=80,"Hot",IF(AI276&gt;=60,"Alta",IF(AI276&gt;=40,"Media","Bassa"))))</f>
        <v/>
      </c>
      <c r="AK276" s="11">
        <f>IF(B276="","",IF(U276="",TODAY()-B276,U276-B276))</f>
        <v/>
      </c>
      <c r="AL276" s="11">
        <f>IF(B276="","",IF(M276="Vinta","Chiusa - vinta",IF(M276="Persa","Chiusa - persa",IF(AND(U276="",TODAY()-B276&gt;1),"Contattare subito",IF(AND(M276="In corso",AH276&gt;7),"Lead in stallo",IF(AND(AN276&lt;&gt;"",AN276&lt;TODAY(),M276="In corso"),"Follow-up scaduto",IF(AND(K276="Offerta",Y276="",W276&lt;&gt;"",TODAY()-W276&gt;3),"Verificare offerta","OK"))))))</f>
        <v/>
      </c>
      <c r="AM276" s="38" t="n"/>
      <c r="AN276" s="39" t="n"/>
      <c r="AO276" s="11">
        <f>IF(AND(AN276&lt;&gt;"",AN276&lt;TODAY(),M276="In corso"),1,0)</f>
        <v/>
      </c>
      <c r="AP276" s="84">
        <f>IF(B276="","",IF(OR(M276="Vinta",M276="Persa"),0,IF(AL276="Contattare subito",50,0)+IF(AL276="Follow-up scaduto",40,0)+IF(AL276="Lead in stallo",35,0)+IF(AJ276="Hot",30,IF(AJ276="Alta",20,IF(AJ276="Media",10,0)))+IF(AO276=1,10,0)+L276/10+ROW()/100000))</f>
        <v/>
      </c>
    </row>
    <row r="277">
      <c r="A277" s="7">
        <f>IF(B277="","",ROW()-1)</f>
        <v/>
      </c>
      <c r="B277" s="14" t="n"/>
      <c r="C277" s="14" t="n"/>
      <c r="D277" s="14" t="n"/>
      <c r="E277" s="14" t="n"/>
      <c r="F277" s="14" t="n"/>
      <c r="G277" s="14" t="n"/>
      <c r="H277" s="14" t="n"/>
      <c r="I277" s="14" t="n"/>
      <c r="J277" s="14" t="n"/>
      <c r="K277" s="14" t="n"/>
      <c r="L277" s="7">
        <f>IF(K277="","",IF(K277="Nuovo",1,IF(K277="Tentativo contatto",1,IF(K277="Contattato",2,IF(K277="Qualificato",4,IF(K277="Visita fissata",5,IF(K277="Visita effettuata",6,IF(K277="Trattativa",7,IF(K277="Offerta",8,IF(K277="Prenotazione",9,IF(K277="Venduto",10,""))))))))))))</f>
        <v/>
      </c>
      <c r="M277" s="14" t="n"/>
      <c r="N277" s="7">
        <f>IF(L277&gt;=4,1,0)</f>
        <v/>
      </c>
      <c r="O277" s="7">
        <f>IF(L277&gt;=6,1,0)</f>
        <v/>
      </c>
      <c r="P277" s="7">
        <f>IF(L277&gt;=7,1,0)</f>
        <v/>
      </c>
      <c r="Q277" s="7">
        <f>IF(L277&gt;=8,1,0)</f>
        <v/>
      </c>
      <c r="R277" s="7">
        <f>IF(L277&gt;=9,1,0)</f>
        <v/>
      </c>
      <c r="S277" s="7">
        <f>IF(OR(L277=10,M277="Vinta"),1,0)</f>
        <v/>
      </c>
      <c r="T277" s="7">
        <f>IF(M277="Persa",1,0)</f>
        <v/>
      </c>
      <c r="U277" s="14" t="n"/>
      <c r="V277" s="14" t="n"/>
      <c r="W277" s="14" t="n"/>
      <c r="X277" s="14" t="n"/>
      <c r="Y277" s="15" t="n"/>
      <c r="Z277" s="15" t="n"/>
      <c r="AA277" s="15" t="n"/>
      <c r="AB277" s="14" t="n"/>
      <c r="AC277" s="7">
        <f>IF(B277="","",IF(AB277="",TODAY()-B277,AB277-B277))</f>
        <v/>
      </c>
      <c r="AD277" s="14" t="n"/>
      <c r="AE277" s="14" t="n"/>
      <c r="AF277" s="14" t="n"/>
      <c r="AG277" s="37">
        <f>IF(B277="","",MAX(B277,IF(U277="",0,U277),IF(W277="",0,W277),IF(AB277="",0,AB277),IF(AN277="",0,AN277)))</f>
        <v/>
      </c>
      <c r="AH277" s="11">
        <f>IF(AG277="","",TODAY()-AG277)</f>
        <v/>
      </c>
      <c r="AI277" s="11">
        <f>IF(B277="","",MIN(100,IF(J277&gt;=300000,20,IF(J277&gt;=200000,10,5))+IF(OR(C277="Referral",C277="Passaparola"),20,IF(OR(C277="Sito web",C277="LinkedIn",C277="Email marketing"),15,10))+IF(L277&gt;=8,25,IF(L277&gt;=6,18,IF(L277&gt;=4,12,5)))+IF(AND(V277&lt;&gt;"",V277&lt;&gt;"Non risponde",V277&lt;&gt;"Non interessato"),10,0)+IF(X277="Eseguita",10,0)+IF(Z277&gt;0,15,0)))</f>
        <v/>
      </c>
      <c r="AJ277" s="11">
        <f>IF(AI277="","",IF(AI277&gt;=80,"Hot",IF(AI277&gt;=60,"Alta",IF(AI277&gt;=40,"Media","Bassa"))))</f>
        <v/>
      </c>
      <c r="AK277" s="11">
        <f>IF(B277="","",IF(U277="",TODAY()-B277,U277-B277))</f>
        <v/>
      </c>
      <c r="AL277" s="11">
        <f>IF(B277="","",IF(M277="Vinta","Chiusa - vinta",IF(M277="Persa","Chiusa - persa",IF(AND(U277="",TODAY()-B277&gt;1),"Contattare subito",IF(AND(M277="In corso",AH277&gt;7),"Lead in stallo",IF(AND(AN277&lt;&gt;"",AN277&lt;TODAY(),M277="In corso"),"Follow-up scaduto",IF(AND(K277="Offerta",Y277="",W277&lt;&gt;"",TODAY()-W277&gt;3),"Verificare offerta","OK"))))))</f>
        <v/>
      </c>
      <c r="AM277" s="38" t="n"/>
      <c r="AN277" s="39" t="n"/>
      <c r="AO277" s="11">
        <f>IF(AND(AN277&lt;&gt;"",AN277&lt;TODAY(),M277="In corso"),1,0)</f>
        <v/>
      </c>
      <c r="AP277" s="84">
        <f>IF(B277="","",IF(OR(M277="Vinta",M277="Persa"),0,IF(AL277="Contattare subito",50,0)+IF(AL277="Follow-up scaduto",40,0)+IF(AL277="Lead in stallo",35,0)+IF(AJ277="Hot",30,IF(AJ277="Alta",20,IF(AJ277="Media",10,0)))+IF(AO277=1,10,0)+L277/10+ROW()/100000))</f>
        <v/>
      </c>
    </row>
    <row r="278">
      <c r="A278" s="7">
        <f>IF(B278="","",ROW()-1)</f>
        <v/>
      </c>
      <c r="B278" s="14" t="n"/>
      <c r="C278" s="14" t="n"/>
      <c r="D278" s="14" t="n"/>
      <c r="E278" s="14" t="n"/>
      <c r="F278" s="14" t="n"/>
      <c r="G278" s="14" t="n"/>
      <c r="H278" s="14" t="n"/>
      <c r="I278" s="14" t="n"/>
      <c r="J278" s="14" t="n"/>
      <c r="K278" s="14" t="n"/>
      <c r="L278" s="7">
        <f>IF(K278="","",IF(K278="Nuovo",1,IF(K278="Tentativo contatto",1,IF(K278="Contattato",2,IF(K278="Qualificato",4,IF(K278="Visita fissata",5,IF(K278="Visita effettuata",6,IF(K278="Trattativa",7,IF(K278="Offerta",8,IF(K278="Prenotazione",9,IF(K278="Venduto",10,""))))))))))))</f>
        <v/>
      </c>
      <c r="M278" s="14" t="n"/>
      <c r="N278" s="7">
        <f>IF(L278&gt;=4,1,0)</f>
        <v/>
      </c>
      <c r="O278" s="7">
        <f>IF(L278&gt;=6,1,0)</f>
        <v/>
      </c>
      <c r="P278" s="7">
        <f>IF(L278&gt;=7,1,0)</f>
        <v/>
      </c>
      <c r="Q278" s="7">
        <f>IF(L278&gt;=8,1,0)</f>
        <v/>
      </c>
      <c r="R278" s="7">
        <f>IF(L278&gt;=9,1,0)</f>
        <v/>
      </c>
      <c r="S278" s="7">
        <f>IF(OR(L278=10,M278="Vinta"),1,0)</f>
        <v/>
      </c>
      <c r="T278" s="7">
        <f>IF(M278="Persa",1,0)</f>
        <v/>
      </c>
      <c r="U278" s="14" t="n"/>
      <c r="V278" s="14" t="n"/>
      <c r="W278" s="14" t="n"/>
      <c r="X278" s="14" t="n"/>
      <c r="Y278" s="15" t="n"/>
      <c r="Z278" s="15" t="n"/>
      <c r="AA278" s="15" t="n"/>
      <c r="AB278" s="14" t="n"/>
      <c r="AC278" s="7">
        <f>IF(B278="","",IF(AB278="",TODAY()-B278,AB278-B278))</f>
        <v/>
      </c>
      <c r="AD278" s="14" t="n"/>
      <c r="AE278" s="14" t="n"/>
      <c r="AF278" s="14" t="n"/>
      <c r="AG278" s="37">
        <f>IF(B278="","",MAX(B278,IF(U278="",0,U278),IF(W278="",0,W278),IF(AB278="",0,AB278),IF(AN278="",0,AN278)))</f>
        <v/>
      </c>
      <c r="AH278" s="11">
        <f>IF(AG278="","",TODAY()-AG278)</f>
        <v/>
      </c>
      <c r="AI278" s="11">
        <f>IF(B278="","",MIN(100,IF(J278&gt;=300000,20,IF(J278&gt;=200000,10,5))+IF(OR(C278="Referral",C278="Passaparola"),20,IF(OR(C278="Sito web",C278="LinkedIn",C278="Email marketing"),15,10))+IF(L278&gt;=8,25,IF(L278&gt;=6,18,IF(L278&gt;=4,12,5)))+IF(AND(V278&lt;&gt;"",V278&lt;&gt;"Non risponde",V278&lt;&gt;"Non interessato"),10,0)+IF(X278="Eseguita",10,0)+IF(Z278&gt;0,15,0)))</f>
        <v/>
      </c>
      <c r="AJ278" s="11">
        <f>IF(AI278="","",IF(AI278&gt;=80,"Hot",IF(AI278&gt;=60,"Alta",IF(AI278&gt;=40,"Media","Bassa"))))</f>
        <v/>
      </c>
      <c r="AK278" s="11">
        <f>IF(B278="","",IF(U278="",TODAY()-B278,U278-B278))</f>
        <v/>
      </c>
      <c r="AL278" s="11">
        <f>IF(B278="","",IF(M278="Vinta","Chiusa - vinta",IF(M278="Persa","Chiusa - persa",IF(AND(U278="",TODAY()-B278&gt;1),"Contattare subito",IF(AND(M278="In corso",AH278&gt;7),"Lead in stallo",IF(AND(AN278&lt;&gt;"",AN278&lt;TODAY(),M278="In corso"),"Follow-up scaduto",IF(AND(K278="Offerta",Y278="",W278&lt;&gt;"",TODAY()-W278&gt;3),"Verificare offerta","OK"))))))</f>
        <v/>
      </c>
      <c r="AM278" s="38" t="n"/>
      <c r="AN278" s="39" t="n"/>
      <c r="AO278" s="11">
        <f>IF(AND(AN278&lt;&gt;"",AN278&lt;TODAY(),M278="In corso"),1,0)</f>
        <v/>
      </c>
      <c r="AP278" s="84">
        <f>IF(B278="","",IF(OR(M278="Vinta",M278="Persa"),0,IF(AL278="Contattare subito",50,0)+IF(AL278="Follow-up scaduto",40,0)+IF(AL278="Lead in stallo",35,0)+IF(AJ278="Hot",30,IF(AJ278="Alta",20,IF(AJ278="Media",10,0)))+IF(AO278=1,10,0)+L278/10+ROW()/100000))</f>
        <v/>
      </c>
    </row>
    <row r="279">
      <c r="A279" s="7">
        <f>IF(B279="","",ROW()-1)</f>
        <v/>
      </c>
      <c r="B279" s="14" t="n"/>
      <c r="C279" s="14" t="n"/>
      <c r="D279" s="14" t="n"/>
      <c r="E279" s="14" t="n"/>
      <c r="F279" s="14" t="n"/>
      <c r="G279" s="14" t="n"/>
      <c r="H279" s="14" t="n"/>
      <c r="I279" s="14" t="n"/>
      <c r="J279" s="14" t="n"/>
      <c r="K279" s="14" t="n"/>
      <c r="L279" s="7">
        <f>IF(K279="","",IF(K279="Nuovo",1,IF(K279="Tentativo contatto",1,IF(K279="Contattato",2,IF(K279="Qualificato",4,IF(K279="Visita fissata",5,IF(K279="Visita effettuata",6,IF(K279="Trattativa",7,IF(K279="Offerta",8,IF(K279="Prenotazione",9,IF(K279="Venduto",10,""))))))))))))</f>
        <v/>
      </c>
      <c r="M279" s="14" t="n"/>
      <c r="N279" s="7">
        <f>IF(L279&gt;=4,1,0)</f>
        <v/>
      </c>
      <c r="O279" s="7">
        <f>IF(L279&gt;=6,1,0)</f>
        <v/>
      </c>
      <c r="P279" s="7">
        <f>IF(L279&gt;=7,1,0)</f>
        <v/>
      </c>
      <c r="Q279" s="7">
        <f>IF(L279&gt;=8,1,0)</f>
        <v/>
      </c>
      <c r="R279" s="7">
        <f>IF(L279&gt;=9,1,0)</f>
        <v/>
      </c>
      <c r="S279" s="7">
        <f>IF(OR(L279=10,M279="Vinta"),1,0)</f>
        <v/>
      </c>
      <c r="T279" s="7">
        <f>IF(M279="Persa",1,0)</f>
        <v/>
      </c>
      <c r="U279" s="14" t="n"/>
      <c r="V279" s="14" t="n"/>
      <c r="W279" s="14" t="n"/>
      <c r="X279" s="14" t="n"/>
      <c r="Y279" s="15" t="n"/>
      <c r="Z279" s="15" t="n"/>
      <c r="AA279" s="15" t="n"/>
      <c r="AB279" s="14" t="n"/>
      <c r="AC279" s="7">
        <f>IF(B279="","",IF(AB279="",TODAY()-B279,AB279-B279))</f>
        <v/>
      </c>
      <c r="AD279" s="14" t="n"/>
      <c r="AE279" s="14" t="n"/>
      <c r="AF279" s="14" t="n"/>
      <c r="AG279" s="37">
        <f>IF(B279="","",MAX(B279,IF(U279="",0,U279),IF(W279="",0,W279),IF(AB279="",0,AB279),IF(AN279="",0,AN279)))</f>
        <v/>
      </c>
      <c r="AH279" s="11">
        <f>IF(AG279="","",TODAY()-AG279)</f>
        <v/>
      </c>
      <c r="AI279" s="11">
        <f>IF(B279="","",MIN(100,IF(J279&gt;=300000,20,IF(J279&gt;=200000,10,5))+IF(OR(C279="Referral",C279="Passaparola"),20,IF(OR(C279="Sito web",C279="LinkedIn",C279="Email marketing"),15,10))+IF(L279&gt;=8,25,IF(L279&gt;=6,18,IF(L279&gt;=4,12,5)))+IF(AND(V279&lt;&gt;"",V279&lt;&gt;"Non risponde",V279&lt;&gt;"Non interessato"),10,0)+IF(X279="Eseguita",10,0)+IF(Z279&gt;0,15,0)))</f>
        <v/>
      </c>
      <c r="AJ279" s="11">
        <f>IF(AI279="","",IF(AI279&gt;=80,"Hot",IF(AI279&gt;=60,"Alta",IF(AI279&gt;=40,"Media","Bassa"))))</f>
        <v/>
      </c>
      <c r="AK279" s="11">
        <f>IF(B279="","",IF(U279="",TODAY()-B279,U279-B279))</f>
        <v/>
      </c>
      <c r="AL279" s="11">
        <f>IF(B279="","",IF(M279="Vinta","Chiusa - vinta",IF(M279="Persa","Chiusa - persa",IF(AND(U279="",TODAY()-B279&gt;1),"Contattare subito",IF(AND(M279="In corso",AH279&gt;7),"Lead in stallo",IF(AND(AN279&lt;&gt;"",AN279&lt;TODAY(),M279="In corso"),"Follow-up scaduto",IF(AND(K279="Offerta",Y279="",W279&lt;&gt;"",TODAY()-W279&gt;3),"Verificare offerta","OK"))))))</f>
        <v/>
      </c>
      <c r="AM279" s="38" t="n"/>
      <c r="AN279" s="39" t="n"/>
      <c r="AO279" s="11">
        <f>IF(AND(AN279&lt;&gt;"",AN279&lt;TODAY(),M279="In corso"),1,0)</f>
        <v/>
      </c>
      <c r="AP279" s="84">
        <f>IF(B279="","",IF(OR(M279="Vinta",M279="Persa"),0,IF(AL279="Contattare subito",50,0)+IF(AL279="Follow-up scaduto",40,0)+IF(AL279="Lead in stallo",35,0)+IF(AJ279="Hot",30,IF(AJ279="Alta",20,IF(AJ279="Media",10,0)))+IF(AO279=1,10,0)+L279/10+ROW()/100000))</f>
        <v/>
      </c>
    </row>
    <row r="280">
      <c r="A280" s="7">
        <f>IF(B280="","",ROW()-1)</f>
        <v/>
      </c>
      <c r="B280" s="14" t="n"/>
      <c r="C280" s="14" t="n"/>
      <c r="D280" s="14" t="n"/>
      <c r="E280" s="14" t="n"/>
      <c r="F280" s="14" t="n"/>
      <c r="G280" s="14" t="n"/>
      <c r="H280" s="14" t="n"/>
      <c r="I280" s="14" t="n"/>
      <c r="J280" s="14" t="n"/>
      <c r="K280" s="14" t="n"/>
      <c r="L280" s="7">
        <f>IF(K280="","",IF(K280="Nuovo",1,IF(K280="Tentativo contatto",1,IF(K280="Contattato",2,IF(K280="Qualificato",4,IF(K280="Visita fissata",5,IF(K280="Visita effettuata",6,IF(K280="Trattativa",7,IF(K280="Offerta",8,IF(K280="Prenotazione",9,IF(K280="Venduto",10,""))))))))))))</f>
        <v/>
      </c>
      <c r="M280" s="14" t="n"/>
      <c r="N280" s="7">
        <f>IF(L280&gt;=4,1,0)</f>
        <v/>
      </c>
      <c r="O280" s="7">
        <f>IF(L280&gt;=6,1,0)</f>
        <v/>
      </c>
      <c r="P280" s="7">
        <f>IF(L280&gt;=7,1,0)</f>
        <v/>
      </c>
      <c r="Q280" s="7">
        <f>IF(L280&gt;=8,1,0)</f>
        <v/>
      </c>
      <c r="R280" s="7">
        <f>IF(L280&gt;=9,1,0)</f>
        <v/>
      </c>
      <c r="S280" s="7">
        <f>IF(OR(L280=10,M280="Vinta"),1,0)</f>
        <v/>
      </c>
      <c r="T280" s="7">
        <f>IF(M280="Persa",1,0)</f>
        <v/>
      </c>
      <c r="U280" s="14" t="n"/>
      <c r="V280" s="14" t="n"/>
      <c r="W280" s="14" t="n"/>
      <c r="X280" s="14" t="n"/>
      <c r="Y280" s="15" t="n"/>
      <c r="Z280" s="15" t="n"/>
      <c r="AA280" s="15" t="n"/>
      <c r="AB280" s="14" t="n"/>
      <c r="AC280" s="7">
        <f>IF(B280="","",IF(AB280="",TODAY()-B280,AB280-B280))</f>
        <v/>
      </c>
      <c r="AD280" s="14" t="n"/>
      <c r="AE280" s="14" t="n"/>
      <c r="AF280" s="14" t="n"/>
      <c r="AG280" s="37">
        <f>IF(B280="","",MAX(B280,IF(U280="",0,U280),IF(W280="",0,W280),IF(AB280="",0,AB280),IF(AN280="",0,AN280)))</f>
        <v/>
      </c>
      <c r="AH280" s="11">
        <f>IF(AG280="","",TODAY()-AG280)</f>
        <v/>
      </c>
      <c r="AI280" s="11">
        <f>IF(B280="","",MIN(100,IF(J280&gt;=300000,20,IF(J280&gt;=200000,10,5))+IF(OR(C280="Referral",C280="Passaparola"),20,IF(OR(C280="Sito web",C280="LinkedIn",C280="Email marketing"),15,10))+IF(L280&gt;=8,25,IF(L280&gt;=6,18,IF(L280&gt;=4,12,5)))+IF(AND(V280&lt;&gt;"",V280&lt;&gt;"Non risponde",V280&lt;&gt;"Non interessato"),10,0)+IF(X280="Eseguita",10,0)+IF(Z280&gt;0,15,0)))</f>
        <v/>
      </c>
      <c r="AJ280" s="11">
        <f>IF(AI280="","",IF(AI280&gt;=80,"Hot",IF(AI280&gt;=60,"Alta",IF(AI280&gt;=40,"Media","Bassa"))))</f>
        <v/>
      </c>
      <c r="AK280" s="11">
        <f>IF(B280="","",IF(U280="",TODAY()-B280,U280-B280))</f>
        <v/>
      </c>
      <c r="AL280" s="11">
        <f>IF(B280="","",IF(M280="Vinta","Chiusa - vinta",IF(M280="Persa","Chiusa - persa",IF(AND(U280="",TODAY()-B280&gt;1),"Contattare subito",IF(AND(M280="In corso",AH280&gt;7),"Lead in stallo",IF(AND(AN280&lt;&gt;"",AN280&lt;TODAY(),M280="In corso"),"Follow-up scaduto",IF(AND(K280="Offerta",Y280="",W280&lt;&gt;"",TODAY()-W280&gt;3),"Verificare offerta","OK"))))))</f>
        <v/>
      </c>
      <c r="AM280" s="38" t="n"/>
      <c r="AN280" s="39" t="n"/>
      <c r="AO280" s="11">
        <f>IF(AND(AN280&lt;&gt;"",AN280&lt;TODAY(),M280="In corso"),1,0)</f>
        <v/>
      </c>
      <c r="AP280" s="84">
        <f>IF(B280="","",IF(OR(M280="Vinta",M280="Persa"),0,IF(AL280="Contattare subito",50,0)+IF(AL280="Follow-up scaduto",40,0)+IF(AL280="Lead in stallo",35,0)+IF(AJ280="Hot",30,IF(AJ280="Alta",20,IF(AJ280="Media",10,0)))+IF(AO280=1,10,0)+L280/10+ROW()/100000))</f>
        <v/>
      </c>
    </row>
    <row r="281">
      <c r="A281" s="7">
        <f>IF(B281="","",ROW()-1)</f>
        <v/>
      </c>
      <c r="B281" s="14" t="n"/>
      <c r="C281" s="14" t="n"/>
      <c r="D281" s="14" t="n"/>
      <c r="E281" s="14" t="n"/>
      <c r="F281" s="14" t="n"/>
      <c r="G281" s="14" t="n"/>
      <c r="H281" s="14" t="n"/>
      <c r="I281" s="14" t="n"/>
      <c r="J281" s="14" t="n"/>
      <c r="K281" s="14" t="n"/>
      <c r="L281" s="7">
        <f>IF(K281="","",IF(K281="Nuovo",1,IF(K281="Tentativo contatto",1,IF(K281="Contattato",2,IF(K281="Qualificato",4,IF(K281="Visita fissata",5,IF(K281="Visita effettuata",6,IF(K281="Trattativa",7,IF(K281="Offerta",8,IF(K281="Prenotazione",9,IF(K281="Venduto",10,""))))))))))))</f>
        <v/>
      </c>
      <c r="M281" s="14" t="n"/>
      <c r="N281" s="7">
        <f>IF(L281&gt;=4,1,0)</f>
        <v/>
      </c>
      <c r="O281" s="7">
        <f>IF(L281&gt;=6,1,0)</f>
        <v/>
      </c>
      <c r="P281" s="7">
        <f>IF(L281&gt;=7,1,0)</f>
        <v/>
      </c>
      <c r="Q281" s="7">
        <f>IF(L281&gt;=8,1,0)</f>
        <v/>
      </c>
      <c r="R281" s="7">
        <f>IF(L281&gt;=9,1,0)</f>
        <v/>
      </c>
      <c r="S281" s="7">
        <f>IF(OR(L281=10,M281="Vinta"),1,0)</f>
        <v/>
      </c>
      <c r="T281" s="7">
        <f>IF(M281="Persa",1,0)</f>
        <v/>
      </c>
      <c r="U281" s="14" t="n"/>
      <c r="V281" s="14" t="n"/>
      <c r="W281" s="14" t="n"/>
      <c r="X281" s="14" t="n"/>
      <c r="Y281" s="15" t="n"/>
      <c r="Z281" s="15" t="n"/>
      <c r="AA281" s="15" t="n"/>
      <c r="AB281" s="14" t="n"/>
      <c r="AC281" s="7">
        <f>IF(B281="","",IF(AB281="",TODAY()-B281,AB281-B281))</f>
        <v/>
      </c>
      <c r="AD281" s="14" t="n"/>
      <c r="AE281" s="14" t="n"/>
      <c r="AF281" s="14" t="n"/>
      <c r="AG281" s="37">
        <f>IF(B281="","",MAX(B281,IF(U281="",0,U281),IF(W281="",0,W281),IF(AB281="",0,AB281),IF(AN281="",0,AN281)))</f>
        <v/>
      </c>
      <c r="AH281" s="11">
        <f>IF(AG281="","",TODAY()-AG281)</f>
        <v/>
      </c>
      <c r="AI281" s="11">
        <f>IF(B281="","",MIN(100,IF(J281&gt;=300000,20,IF(J281&gt;=200000,10,5))+IF(OR(C281="Referral",C281="Passaparola"),20,IF(OR(C281="Sito web",C281="LinkedIn",C281="Email marketing"),15,10))+IF(L281&gt;=8,25,IF(L281&gt;=6,18,IF(L281&gt;=4,12,5)))+IF(AND(V281&lt;&gt;"",V281&lt;&gt;"Non risponde",V281&lt;&gt;"Non interessato"),10,0)+IF(X281="Eseguita",10,0)+IF(Z281&gt;0,15,0)))</f>
        <v/>
      </c>
      <c r="AJ281" s="11">
        <f>IF(AI281="","",IF(AI281&gt;=80,"Hot",IF(AI281&gt;=60,"Alta",IF(AI281&gt;=40,"Media","Bassa"))))</f>
        <v/>
      </c>
      <c r="AK281" s="11">
        <f>IF(B281="","",IF(U281="",TODAY()-B281,U281-B281))</f>
        <v/>
      </c>
      <c r="AL281" s="11">
        <f>IF(B281="","",IF(M281="Vinta","Chiusa - vinta",IF(M281="Persa","Chiusa - persa",IF(AND(U281="",TODAY()-B281&gt;1),"Contattare subito",IF(AND(M281="In corso",AH281&gt;7),"Lead in stallo",IF(AND(AN281&lt;&gt;"",AN281&lt;TODAY(),M281="In corso"),"Follow-up scaduto",IF(AND(K281="Offerta",Y281="",W281&lt;&gt;"",TODAY()-W281&gt;3),"Verificare offerta","OK"))))))</f>
        <v/>
      </c>
      <c r="AM281" s="38" t="n"/>
      <c r="AN281" s="39" t="n"/>
      <c r="AO281" s="11">
        <f>IF(AND(AN281&lt;&gt;"",AN281&lt;TODAY(),M281="In corso"),1,0)</f>
        <v/>
      </c>
      <c r="AP281" s="84">
        <f>IF(B281="","",IF(OR(M281="Vinta",M281="Persa"),0,IF(AL281="Contattare subito",50,0)+IF(AL281="Follow-up scaduto",40,0)+IF(AL281="Lead in stallo",35,0)+IF(AJ281="Hot",30,IF(AJ281="Alta",20,IF(AJ281="Media",10,0)))+IF(AO281=1,10,0)+L281/10+ROW()/100000))</f>
        <v/>
      </c>
    </row>
    <row r="282">
      <c r="A282" s="7">
        <f>IF(B282="","",ROW()-1)</f>
        <v/>
      </c>
      <c r="B282" s="14" t="n"/>
      <c r="C282" s="14" t="n"/>
      <c r="D282" s="14" t="n"/>
      <c r="E282" s="14" t="n"/>
      <c r="F282" s="14" t="n"/>
      <c r="G282" s="14" t="n"/>
      <c r="H282" s="14" t="n"/>
      <c r="I282" s="14" t="n"/>
      <c r="J282" s="14" t="n"/>
      <c r="K282" s="14" t="n"/>
      <c r="L282" s="7">
        <f>IF(K282="","",IF(K282="Nuovo",1,IF(K282="Tentativo contatto",1,IF(K282="Contattato",2,IF(K282="Qualificato",4,IF(K282="Visita fissata",5,IF(K282="Visita effettuata",6,IF(K282="Trattativa",7,IF(K282="Offerta",8,IF(K282="Prenotazione",9,IF(K282="Venduto",10,""))))))))))))</f>
        <v/>
      </c>
      <c r="M282" s="14" t="n"/>
      <c r="N282" s="7">
        <f>IF(L282&gt;=4,1,0)</f>
        <v/>
      </c>
      <c r="O282" s="7">
        <f>IF(L282&gt;=6,1,0)</f>
        <v/>
      </c>
      <c r="P282" s="7">
        <f>IF(L282&gt;=7,1,0)</f>
        <v/>
      </c>
      <c r="Q282" s="7">
        <f>IF(L282&gt;=8,1,0)</f>
        <v/>
      </c>
      <c r="R282" s="7">
        <f>IF(L282&gt;=9,1,0)</f>
        <v/>
      </c>
      <c r="S282" s="7">
        <f>IF(OR(L282=10,M282="Vinta"),1,0)</f>
        <v/>
      </c>
      <c r="T282" s="7">
        <f>IF(M282="Persa",1,0)</f>
        <v/>
      </c>
      <c r="U282" s="14" t="n"/>
      <c r="V282" s="14" t="n"/>
      <c r="W282" s="14" t="n"/>
      <c r="X282" s="14" t="n"/>
      <c r="Y282" s="15" t="n"/>
      <c r="Z282" s="15" t="n"/>
      <c r="AA282" s="15" t="n"/>
      <c r="AB282" s="14" t="n"/>
      <c r="AC282" s="7">
        <f>IF(B282="","",IF(AB282="",TODAY()-B282,AB282-B282))</f>
        <v/>
      </c>
      <c r="AD282" s="14" t="n"/>
      <c r="AE282" s="14" t="n"/>
      <c r="AF282" s="14" t="n"/>
      <c r="AG282" s="37">
        <f>IF(B282="","",MAX(B282,IF(U282="",0,U282),IF(W282="",0,W282),IF(AB282="",0,AB282),IF(AN282="",0,AN282)))</f>
        <v/>
      </c>
      <c r="AH282" s="11">
        <f>IF(AG282="","",TODAY()-AG282)</f>
        <v/>
      </c>
      <c r="AI282" s="11">
        <f>IF(B282="","",MIN(100,IF(J282&gt;=300000,20,IF(J282&gt;=200000,10,5))+IF(OR(C282="Referral",C282="Passaparola"),20,IF(OR(C282="Sito web",C282="LinkedIn",C282="Email marketing"),15,10))+IF(L282&gt;=8,25,IF(L282&gt;=6,18,IF(L282&gt;=4,12,5)))+IF(AND(V282&lt;&gt;"",V282&lt;&gt;"Non risponde",V282&lt;&gt;"Non interessato"),10,0)+IF(X282="Eseguita",10,0)+IF(Z282&gt;0,15,0)))</f>
        <v/>
      </c>
      <c r="AJ282" s="11">
        <f>IF(AI282="","",IF(AI282&gt;=80,"Hot",IF(AI282&gt;=60,"Alta",IF(AI282&gt;=40,"Media","Bassa"))))</f>
        <v/>
      </c>
      <c r="AK282" s="11">
        <f>IF(B282="","",IF(U282="",TODAY()-B282,U282-B282))</f>
        <v/>
      </c>
      <c r="AL282" s="11">
        <f>IF(B282="","",IF(M282="Vinta","Chiusa - vinta",IF(M282="Persa","Chiusa - persa",IF(AND(U282="",TODAY()-B282&gt;1),"Contattare subito",IF(AND(M282="In corso",AH282&gt;7),"Lead in stallo",IF(AND(AN282&lt;&gt;"",AN282&lt;TODAY(),M282="In corso"),"Follow-up scaduto",IF(AND(K282="Offerta",Y282="",W282&lt;&gt;"",TODAY()-W282&gt;3),"Verificare offerta","OK"))))))</f>
        <v/>
      </c>
      <c r="AM282" s="38" t="n"/>
      <c r="AN282" s="39" t="n"/>
      <c r="AO282" s="11">
        <f>IF(AND(AN282&lt;&gt;"",AN282&lt;TODAY(),M282="In corso"),1,0)</f>
        <v/>
      </c>
      <c r="AP282" s="84">
        <f>IF(B282="","",IF(OR(M282="Vinta",M282="Persa"),0,IF(AL282="Contattare subito",50,0)+IF(AL282="Follow-up scaduto",40,0)+IF(AL282="Lead in stallo",35,0)+IF(AJ282="Hot",30,IF(AJ282="Alta",20,IF(AJ282="Media",10,0)))+IF(AO282=1,10,0)+L282/10+ROW()/100000))</f>
        <v/>
      </c>
    </row>
    <row r="283">
      <c r="A283" s="7">
        <f>IF(B283="","",ROW()-1)</f>
        <v/>
      </c>
      <c r="B283" s="14" t="n"/>
      <c r="C283" s="14" t="n"/>
      <c r="D283" s="14" t="n"/>
      <c r="E283" s="14" t="n"/>
      <c r="F283" s="14" t="n"/>
      <c r="G283" s="14" t="n"/>
      <c r="H283" s="14" t="n"/>
      <c r="I283" s="14" t="n"/>
      <c r="J283" s="14" t="n"/>
      <c r="K283" s="14" t="n"/>
      <c r="L283" s="7">
        <f>IF(K283="","",IF(K283="Nuovo",1,IF(K283="Tentativo contatto",1,IF(K283="Contattato",2,IF(K283="Qualificato",4,IF(K283="Visita fissata",5,IF(K283="Visita effettuata",6,IF(K283="Trattativa",7,IF(K283="Offerta",8,IF(K283="Prenotazione",9,IF(K283="Venduto",10,""))))))))))))</f>
        <v/>
      </c>
      <c r="M283" s="14" t="n"/>
      <c r="N283" s="7">
        <f>IF(L283&gt;=4,1,0)</f>
        <v/>
      </c>
      <c r="O283" s="7">
        <f>IF(L283&gt;=6,1,0)</f>
        <v/>
      </c>
      <c r="P283" s="7">
        <f>IF(L283&gt;=7,1,0)</f>
        <v/>
      </c>
      <c r="Q283" s="7">
        <f>IF(L283&gt;=8,1,0)</f>
        <v/>
      </c>
      <c r="R283" s="7">
        <f>IF(L283&gt;=9,1,0)</f>
        <v/>
      </c>
      <c r="S283" s="7">
        <f>IF(OR(L283=10,M283="Vinta"),1,0)</f>
        <v/>
      </c>
      <c r="T283" s="7">
        <f>IF(M283="Persa",1,0)</f>
        <v/>
      </c>
      <c r="U283" s="14" t="n"/>
      <c r="V283" s="14" t="n"/>
      <c r="W283" s="14" t="n"/>
      <c r="X283" s="14" t="n"/>
      <c r="Y283" s="15" t="n"/>
      <c r="Z283" s="15" t="n"/>
      <c r="AA283" s="15" t="n"/>
      <c r="AB283" s="14" t="n"/>
      <c r="AC283" s="7">
        <f>IF(B283="","",IF(AB283="",TODAY()-B283,AB283-B283))</f>
        <v/>
      </c>
      <c r="AD283" s="14" t="n"/>
      <c r="AE283" s="14" t="n"/>
      <c r="AF283" s="14" t="n"/>
      <c r="AG283" s="37">
        <f>IF(B283="","",MAX(B283,IF(U283="",0,U283),IF(W283="",0,W283),IF(AB283="",0,AB283),IF(AN283="",0,AN283)))</f>
        <v/>
      </c>
      <c r="AH283" s="11">
        <f>IF(AG283="","",TODAY()-AG283)</f>
        <v/>
      </c>
      <c r="AI283" s="11">
        <f>IF(B283="","",MIN(100,IF(J283&gt;=300000,20,IF(J283&gt;=200000,10,5))+IF(OR(C283="Referral",C283="Passaparola"),20,IF(OR(C283="Sito web",C283="LinkedIn",C283="Email marketing"),15,10))+IF(L283&gt;=8,25,IF(L283&gt;=6,18,IF(L283&gt;=4,12,5)))+IF(AND(V283&lt;&gt;"",V283&lt;&gt;"Non risponde",V283&lt;&gt;"Non interessato"),10,0)+IF(X283="Eseguita",10,0)+IF(Z283&gt;0,15,0)))</f>
        <v/>
      </c>
      <c r="AJ283" s="11">
        <f>IF(AI283="","",IF(AI283&gt;=80,"Hot",IF(AI283&gt;=60,"Alta",IF(AI283&gt;=40,"Media","Bassa"))))</f>
        <v/>
      </c>
      <c r="AK283" s="11">
        <f>IF(B283="","",IF(U283="",TODAY()-B283,U283-B283))</f>
        <v/>
      </c>
      <c r="AL283" s="11">
        <f>IF(B283="","",IF(M283="Vinta","Chiusa - vinta",IF(M283="Persa","Chiusa - persa",IF(AND(U283="",TODAY()-B283&gt;1),"Contattare subito",IF(AND(M283="In corso",AH283&gt;7),"Lead in stallo",IF(AND(AN283&lt;&gt;"",AN283&lt;TODAY(),M283="In corso"),"Follow-up scaduto",IF(AND(K283="Offerta",Y283="",W283&lt;&gt;"",TODAY()-W283&gt;3),"Verificare offerta","OK"))))))</f>
        <v/>
      </c>
      <c r="AM283" s="38" t="n"/>
      <c r="AN283" s="39" t="n"/>
      <c r="AO283" s="11">
        <f>IF(AND(AN283&lt;&gt;"",AN283&lt;TODAY(),M283="In corso"),1,0)</f>
        <v/>
      </c>
      <c r="AP283" s="84">
        <f>IF(B283="","",IF(OR(M283="Vinta",M283="Persa"),0,IF(AL283="Contattare subito",50,0)+IF(AL283="Follow-up scaduto",40,0)+IF(AL283="Lead in stallo",35,0)+IF(AJ283="Hot",30,IF(AJ283="Alta",20,IF(AJ283="Media",10,0)))+IF(AO283=1,10,0)+L283/10+ROW()/100000))</f>
        <v/>
      </c>
    </row>
    <row r="284">
      <c r="A284" s="7">
        <f>IF(B284="","",ROW()-1)</f>
        <v/>
      </c>
      <c r="B284" s="14" t="n"/>
      <c r="C284" s="14" t="n"/>
      <c r="D284" s="14" t="n"/>
      <c r="E284" s="14" t="n"/>
      <c r="F284" s="14" t="n"/>
      <c r="G284" s="14" t="n"/>
      <c r="H284" s="14" t="n"/>
      <c r="I284" s="14" t="n"/>
      <c r="J284" s="14" t="n"/>
      <c r="K284" s="14" t="n"/>
      <c r="L284" s="7">
        <f>IF(K284="","",IF(K284="Nuovo",1,IF(K284="Tentativo contatto",1,IF(K284="Contattato",2,IF(K284="Qualificato",4,IF(K284="Visita fissata",5,IF(K284="Visita effettuata",6,IF(K284="Trattativa",7,IF(K284="Offerta",8,IF(K284="Prenotazione",9,IF(K284="Venduto",10,""))))))))))))</f>
        <v/>
      </c>
      <c r="M284" s="14" t="n"/>
      <c r="N284" s="7">
        <f>IF(L284&gt;=4,1,0)</f>
        <v/>
      </c>
      <c r="O284" s="7">
        <f>IF(L284&gt;=6,1,0)</f>
        <v/>
      </c>
      <c r="P284" s="7">
        <f>IF(L284&gt;=7,1,0)</f>
        <v/>
      </c>
      <c r="Q284" s="7">
        <f>IF(L284&gt;=8,1,0)</f>
        <v/>
      </c>
      <c r="R284" s="7">
        <f>IF(L284&gt;=9,1,0)</f>
        <v/>
      </c>
      <c r="S284" s="7">
        <f>IF(OR(L284=10,M284="Vinta"),1,0)</f>
        <v/>
      </c>
      <c r="T284" s="7">
        <f>IF(M284="Persa",1,0)</f>
        <v/>
      </c>
      <c r="U284" s="14" t="n"/>
      <c r="V284" s="14" t="n"/>
      <c r="W284" s="14" t="n"/>
      <c r="X284" s="14" t="n"/>
      <c r="Y284" s="15" t="n"/>
      <c r="Z284" s="15" t="n"/>
      <c r="AA284" s="15" t="n"/>
      <c r="AB284" s="14" t="n"/>
      <c r="AC284" s="7">
        <f>IF(B284="","",IF(AB284="",TODAY()-B284,AB284-B284))</f>
        <v/>
      </c>
      <c r="AD284" s="14" t="n"/>
      <c r="AE284" s="14" t="n"/>
      <c r="AF284" s="14" t="n"/>
      <c r="AG284" s="37">
        <f>IF(B284="","",MAX(B284,IF(U284="",0,U284),IF(W284="",0,W284),IF(AB284="",0,AB284),IF(AN284="",0,AN284)))</f>
        <v/>
      </c>
      <c r="AH284" s="11">
        <f>IF(AG284="","",TODAY()-AG284)</f>
        <v/>
      </c>
      <c r="AI284" s="11">
        <f>IF(B284="","",MIN(100,IF(J284&gt;=300000,20,IF(J284&gt;=200000,10,5))+IF(OR(C284="Referral",C284="Passaparola"),20,IF(OR(C284="Sito web",C284="LinkedIn",C284="Email marketing"),15,10))+IF(L284&gt;=8,25,IF(L284&gt;=6,18,IF(L284&gt;=4,12,5)))+IF(AND(V284&lt;&gt;"",V284&lt;&gt;"Non risponde",V284&lt;&gt;"Non interessato"),10,0)+IF(X284="Eseguita",10,0)+IF(Z284&gt;0,15,0)))</f>
        <v/>
      </c>
      <c r="AJ284" s="11">
        <f>IF(AI284="","",IF(AI284&gt;=80,"Hot",IF(AI284&gt;=60,"Alta",IF(AI284&gt;=40,"Media","Bassa"))))</f>
        <v/>
      </c>
      <c r="AK284" s="11">
        <f>IF(B284="","",IF(U284="",TODAY()-B284,U284-B284))</f>
        <v/>
      </c>
      <c r="AL284" s="11">
        <f>IF(B284="","",IF(M284="Vinta","Chiusa - vinta",IF(M284="Persa","Chiusa - persa",IF(AND(U284="",TODAY()-B284&gt;1),"Contattare subito",IF(AND(M284="In corso",AH284&gt;7),"Lead in stallo",IF(AND(AN284&lt;&gt;"",AN284&lt;TODAY(),M284="In corso"),"Follow-up scaduto",IF(AND(K284="Offerta",Y284="",W284&lt;&gt;"",TODAY()-W284&gt;3),"Verificare offerta","OK"))))))</f>
        <v/>
      </c>
      <c r="AM284" s="38" t="n"/>
      <c r="AN284" s="39" t="n"/>
      <c r="AO284" s="11">
        <f>IF(AND(AN284&lt;&gt;"",AN284&lt;TODAY(),M284="In corso"),1,0)</f>
        <v/>
      </c>
      <c r="AP284" s="84">
        <f>IF(B284="","",IF(OR(M284="Vinta",M284="Persa"),0,IF(AL284="Contattare subito",50,0)+IF(AL284="Follow-up scaduto",40,0)+IF(AL284="Lead in stallo",35,0)+IF(AJ284="Hot",30,IF(AJ284="Alta",20,IF(AJ284="Media",10,0)))+IF(AO284=1,10,0)+L284/10+ROW()/100000))</f>
        <v/>
      </c>
    </row>
    <row r="285">
      <c r="A285" s="7">
        <f>IF(B285="","",ROW()-1)</f>
        <v/>
      </c>
      <c r="B285" s="14" t="n"/>
      <c r="C285" s="14" t="n"/>
      <c r="D285" s="14" t="n"/>
      <c r="E285" s="14" t="n"/>
      <c r="F285" s="14" t="n"/>
      <c r="G285" s="14" t="n"/>
      <c r="H285" s="14" t="n"/>
      <c r="I285" s="14" t="n"/>
      <c r="J285" s="14" t="n"/>
      <c r="K285" s="14" t="n"/>
      <c r="L285" s="7">
        <f>IF(K285="","",IF(K285="Nuovo",1,IF(K285="Tentativo contatto",1,IF(K285="Contattato",2,IF(K285="Qualificato",4,IF(K285="Visita fissata",5,IF(K285="Visita effettuata",6,IF(K285="Trattativa",7,IF(K285="Offerta",8,IF(K285="Prenotazione",9,IF(K285="Venduto",10,""))))))))))))</f>
        <v/>
      </c>
      <c r="M285" s="14" t="n"/>
      <c r="N285" s="7">
        <f>IF(L285&gt;=4,1,0)</f>
        <v/>
      </c>
      <c r="O285" s="7">
        <f>IF(L285&gt;=6,1,0)</f>
        <v/>
      </c>
      <c r="P285" s="7">
        <f>IF(L285&gt;=7,1,0)</f>
        <v/>
      </c>
      <c r="Q285" s="7">
        <f>IF(L285&gt;=8,1,0)</f>
        <v/>
      </c>
      <c r="R285" s="7">
        <f>IF(L285&gt;=9,1,0)</f>
        <v/>
      </c>
      <c r="S285" s="7">
        <f>IF(OR(L285=10,M285="Vinta"),1,0)</f>
        <v/>
      </c>
      <c r="T285" s="7">
        <f>IF(M285="Persa",1,0)</f>
        <v/>
      </c>
      <c r="U285" s="14" t="n"/>
      <c r="V285" s="14" t="n"/>
      <c r="W285" s="14" t="n"/>
      <c r="X285" s="14" t="n"/>
      <c r="Y285" s="15" t="n"/>
      <c r="Z285" s="15" t="n"/>
      <c r="AA285" s="15" t="n"/>
      <c r="AB285" s="14" t="n"/>
      <c r="AC285" s="7">
        <f>IF(B285="","",IF(AB285="",TODAY()-B285,AB285-B285))</f>
        <v/>
      </c>
      <c r="AD285" s="14" t="n"/>
      <c r="AE285" s="14" t="n"/>
      <c r="AF285" s="14" t="n"/>
      <c r="AG285" s="37">
        <f>IF(B285="","",MAX(B285,IF(U285="",0,U285),IF(W285="",0,W285),IF(AB285="",0,AB285),IF(AN285="",0,AN285)))</f>
        <v/>
      </c>
      <c r="AH285" s="11">
        <f>IF(AG285="","",TODAY()-AG285)</f>
        <v/>
      </c>
      <c r="AI285" s="11">
        <f>IF(B285="","",MIN(100,IF(J285&gt;=300000,20,IF(J285&gt;=200000,10,5))+IF(OR(C285="Referral",C285="Passaparola"),20,IF(OR(C285="Sito web",C285="LinkedIn",C285="Email marketing"),15,10))+IF(L285&gt;=8,25,IF(L285&gt;=6,18,IF(L285&gt;=4,12,5)))+IF(AND(V285&lt;&gt;"",V285&lt;&gt;"Non risponde",V285&lt;&gt;"Non interessato"),10,0)+IF(X285="Eseguita",10,0)+IF(Z285&gt;0,15,0)))</f>
        <v/>
      </c>
      <c r="AJ285" s="11">
        <f>IF(AI285="","",IF(AI285&gt;=80,"Hot",IF(AI285&gt;=60,"Alta",IF(AI285&gt;=40,"Media","Bassa"))))</f>
        <v/>
      </c>
      <c r="AK285" s="11">
        <f>IF(B285="","",IF(U285="",TODAY()-B285,U285-B285))</f>
        <v/>
      </c>
      <c r="AL285" s="11">
        <f>IF(B285="","",IF(M285="Vinta","Chiusa - vinta",IF(M285="Persa","Chiusa - persa",IF(AND(U285="",TODAY()-B285&gt;1),"Contattare subito",IF(AND(M285="In corso",AH285&gt;7),"Lead in stallo",IF(AND(AN285&lt;&gt;"",AN285&lt;TODAY(),M285="In corso"),"Follow-up scaduto",IF(AND(K285="Offerta",Y285="",W285&lt;&gt;"",TODAY()-W285&gt;3),"Verificare offerta","OK"))))))</f>
        <v/>
      </c>
      <c r="AM285" s="38" t="n"/>
      <c r="AN285" s="39" t="n"/>
      <c r="AO285" s="11">
        <f>IF(AND(AN285&lt;&gt;"",AN285&lt;TODAY(),M285="In corso"),1,0)</f>
        <v/>
      </c>
      <c r="AP285" s="84">
        <f>IF(B285="","",IF(OR(M285="Vinta",M285="Persa"),0,IF(AL285="Contattare subito",50,0)+IF(AL285="Follow-up scaduto",40,0)+IF(AL285="Lead in stallo",35,0)+IF(AJ285="Hot",30,IF(AJ285="Alta",20,IF(AJ285="Media",10,0)))+IF(AO285=1,10,0)+L285/10+ROW()/100000))</f>
        <v/>
      </c>
    </row>
    <row r="286">
      <c r="A286" s="7">
        <f>IF(B286="","",ROW()-1)</f>
        <v/>
      </c>
      <c r="B286" s="14" t="n"/>
      <c r="C286" s="14" t="n"/>
      <c r="D286" s="14" t="n"/>
      <c r="E286" s="14" t="n"/>
      <c r="F286" s="14" t="n"/>
      <c r="G286" s="14" t="n"/>
      <c r="H286" s="14" t="n"/>
      <c r="I286" s="14" t="n"/>
      <c r="J286" s="14" t="n"/>
      <c r="K286" s="14" t="n"/>
      <c r="L286" s="7">
        <f>IF(K286="","",IF(K286="Nuovo",1,IF(K286="Tentativo contatto",1,IF(K286="Contattato",2,IF(K286="Qualificato",4,IF(K286="Visita fissata",5,IF(K286="Visita effettuata",6,IF(K286="Trattativa",7,IF(K286="Offerta",8,IF(K286="Prenotazione",9,IF(K286="Venduto",10,""))))))))))))</f>
        <v/>
      </c>
      <c r="M286" s="14" t="n"/>
      <c r="N286" s="7">
        <f>IF(L286&gt;=4,1,0)</f>
        <v/>
      </c>
      <c r="O286" s="7">
        <f>IF(L286&gt;=6,1,0)</f>
        <v/>
      </c>
      <c r="P286" s="7">
        <f>IF(L286&gt;=7,1,0)</f>
        <v/>
      </c>
      <c r="Q286" s="7">
        <f>IF(L286&gt;=8,1,0)</f>
        <v/>
      </c>
      <c r="R286" s="7">
        <f>IF(L286&gt;=9,1,0)</f>
        <v/>
      </c>
      <c r="S286" s="7">
        <f>IF(OR(L286=10,M286="Vinta"),1,0)</f>
        <v/>
      </c>
      <c r="T286" s="7">
        <f>IF(M286="Persa",1,0)</f>
        <v/>
      </c>
      <c r="U286" s="14" t="n"/>
      <c r="V286" s="14" t="n"/>
      <c r="W286" s="14" t="n"/>
      <c r="X286" s="14" t="n"/>
      <c r="Y286" s="15" t="n"/>
      <c r="Z286" s="15" t="n"/>
      <c r="AA286" s="15" t="n"/>
      <c r="AB286" s="14" t="n"/>
      <c r="AC286" s="7">
        <f>IF(B286="","",IF(AB286="",TODAY()-B286,AB286-B286))</f>
        <v/>
      </c>
      <c r="AD286" s="14" t="n"/>
      <c r="AE286" s="14" t="n"/>
      <c r="AF286" s="14" t="n"/>
      <c r="AG286" s="37">
        <f>IF(B286="","",MAX(B286,IF(U286="",0,U286),IF(W286="",0,W286),IF(AB286="",0,AB286),IF(AN286="",0,AN286)))</f>
        <v/>
      </c>
      <c r="AH286" s="11">
        <f>IF(AG286="","",TODAY()-AG286)</f>
        <v/>
      </c>
      <c r="AI286" s="11">
        <f>IF(B286="","",MIN(100,IF(J286&gt;=300000,20,IF(J286&gt;=200000,10,5))+IF(OR(C286="Referral",C286="Passaparola"),20,IF(OR(C286="Sito web",C286="LinkedIn",C286="Email marketing"),15,10))+IF(L286&gt;=8,25,IF(L286&gt;=6,18,IF(L286&gt;=4,12,5)))+IF(AND(V286&lt;&gt;"",V286&lt;&gt;"Non risponde",V286&lt;&gt;"Non interessato"),10,0)+IF(X286="Eseguita",10,0)+IF(Z286&gt;0,15,0)))</f>
        <v/>
      </c>
      <c r="AJ286" s="11">
        <f>IF(AI286="","",IF(AI286&gt;=80,"Hot",IF(AI286&gt;=60,"Alta",IF(AI286&gt;=40,"Media","Bassa"))))</f>
        <v/>
      </c>
      <c r="AK286" s="11">
        <f>IF(B286="","",IF(U286="",TODAY()-B286,U286-B286))</f>
        <v/>
      </c>
      <c r="AL286" s="11">
        <f>IF(B286="","",IF(M286="Vinta","Chiusa - vinta",IF(M286="Persa","Chiusa - persa",IF(AND(U286="",TODAY()-B286&gt;1),"Contattare subito",IF(AND(M286="In corso",AH286&gt;7),"Lead in stallo",IF(AND(AN286&lt;&gt;"",AN286&lt;TODAY(),M286="In corso"),"Follow-up scaduto",IF(AND(K286="Offerta",Y286="",W286&lt;&gt;"",TODAY()-W286&gt;3),"Verificare offerta","OK"))))))</f>
        <v/>
      </c>
      <c r="AM286" s="38" t="n"/>
      <c r="AN286" s="39" t="n"/>
      <c r="AO286" s="11">
        <f>IF(AND(AN286&lt;&gt;"",AN286&lt;TODAY(),M286="In corso"),1,0)</f>
        <v/>
      </c>
      <c r="AP286" s="84">
        <f>IF(B286="","",IF(OR(M286="Vinta",M286="Persa"),0,IF(AL286="Contattare subito",50,0)+IF(AL286="Follow-up scaduto",40,0)+IF(AL286="Lead in stallo",35,0)+IF(AJ286="Hot",30,IF(AJ286="Alta",20,IF(AJ286="Media",10,0)))+IF(AO286=1,10,0)+L286/10+ROW()/100000))</f>
        <v/>
      </c>
    </row>
    <row r="287">
      <c r="A287" s="7">
        <f>IF(B287="","",ROW()-1)</f>
        <v/>
      </c>
      <c r="B287" s="14" t="n"/>
      <c r="C287" s="14" t="n"/>
      <c r="D287" s="14" t="n"/>
      <c r="E287" s="14" t="n"/>
      <c r="F287" s="14" t="n"/>
      <c r="G287" s="14" t="n"/>
      <c r="H287" s="14" t="n"/>
      <c r="I287" s="14" t="n"/>
      <c r="J287" s="14" t="n"/>
      <c r="K287" s="14" t="n"/>
      <c r="L287" s="7">
        <f>IF(K287="","",IF(K287="Nuovo",1,IF(K287="Tentativo contatto",1,IF(K287="Contattato",2,IF(K287="Qualificato",4,IF(K287="Visita fissata",5,IF(K287="Visita effettuata",6,IF(K287="Trattativa",7,IF(K287="Offerta",8,IF(K287="Prenotazione",9,IF(K287="Venduto",10,""))))))))))))</f>
        <v/>
      </c>
      <c r="M287" s="14" t="n"/>
      <c r="N287" s="7">
        <f>IF(L287&gt;=4,1,0)</f>
        <v/>
      </c>
      <c r="O287" s="7">
        <f>IF(L287&gt;=6,1,0)</f>
        <v/>
      </c>
      <c r="P287" s="7">
        <f>IF(L287&gt;=7,1,0)</f>
        <v/>
      </c>
      <c r="Q287" s="7">
        <f>IF(L287&gt;=8,1,0)</f>
        <v/>
      </c>
      <c r="R287" s="7">
        <f>IF(L287&gt;=9,1,0)</f>
        <v/>
      </c>
      <c r="S287" s="7">
        <f>IF(OR(L287=10,M287="Vinta"),1,0)</f>
        <v/>
      </c>
      <c r="T287" s="7">
        <f>IF(M287="Persa",1,0)</f>
        <v/>
      </c>
      <c r="U287" s="14" t="n"/>
      <c r="V287" s="14" t="n"/>
      <c r="W287" s="14" t="n"/>
      <c r="X287" s="14" t="n"/>
      <c r="Y287" s="15" t="n"/>
      <c r="Z287" s="15" t="n"/>
      <c r="AA287" s="15" t="n"/>
      <c r="AB287" s="14" t="n"/>
      <c r="AC287" s="7">
        <f>IF(B287="","",IF(AB287="",TODAY()-B287,AB287-B287))</f>
        <v/>
      </c>
      <c r="AD287" s="14" t="n"/>
      <c r="AE287" s="14" t="n"/>
      <c r="AF287" s="14" t="n"/>
      <c r="AG287" s="37">
        <f>IF(B287="","",MAX(B287,IF(U287="",0,U287),IF(W287="",0,W287),IF(AB287="",0,AB287),IF(AN287="",0,AN287)))</f>
        <v/>
      </c>
      <c r="AH287" s="11">
        <f>IF(AG287="","",TODAY()-AG287)</f>
        <v/>
      </c>
      <c r="AI287" s="11">
        <f>IF(B287="","",MIN(100,IF(J287&gt;=300000,20,IF(J287&gt;=200000,10,5))+IF(OR(C287="Referral",C287="Passaparola"),20,IF(OR(C287="Sito web",C287="LinkedIn",C287="Email marketing"),15,10))+IF(L287&gt;=8,25,IF(L287&gt;=6,18,IF(L287&gt;=4,12,5)))+IF(AND(V287&lt;&gt;"",V287&lt;&gt;"Non risponde",V287&lt;&gt;"Non interessato"),10,0)+IF(X287="Eseguita",10,0)+IF(Z287&gt;0,15,0)))</f>
        <v/>
      </c>
      <c r="AJ287" s="11">
        <f>IF(AI287="","",IF(AI287&gt;=80,"Hot",IF(AI287&gt;=60,"Alta",IF(AI287&gt;=40,"Media","Bassa"))))</f>
        <v/>
      </c>
      <c r="AK287" s="11">
        <f>IF(B287="","",IF(U287="",TODAY()-B287,U287-B287))</f>
        <v/>
      </c>
      <c r="AL287" s="11">
        <f>IF(B287="","",IF(M287="Vinta","Chiusa - vinta",IF(M287="Persa","Chiusa - persa",IF(AND(U287="",TODAY()-B287&gt;1),"Contattare subito",IF(AND(M287="In corso",AH287&gt;7),"Lead in stallo",IF(AND(AN287&lt;&gt;"",AN287&lt;TODAY(),M287="In corso"),"Follow-up scaduto",IF(AND(K287="Offerta",Y287="",W287&lt;&gt;"",TODAY()-W287&gt;3),"Verificare offerta","OK"))))))</f>
        <v/>
      </c>
      <c r="AM287" s="38" t="n"/>
      <c r="AN287" s="39" t="n"/>
      <c r="AO287" s="11">
        <f>IF(AND(AN287&lt;&gt;"",AN287&lt;TODAY(),M287="In corso"),1,0)</f>
        <v/>
      </c>
      <c r="AP287" s="84">
        <f>IF(B287="","",IF(OR(M287="Vinta",M287="Persa"),0,IF(AL287="Contattare subito",50,0)+IF(AL287="Follow-up scaduto",40,0)+IF(AL287="Lead in stallo",35,0)+IF(AJ287="Hot",30,IF(AJ287="Alta",20,IF(AJ287="Media",10,0)))+IF(AO287=1,10,0)+L287/10+ROW()/100000))</f>
        <v/>
      </c>
    </row>
    <row r="288">
      <c r="A288" s="7">
        <f>IF(B288="","",ROW()-1)</f>
        <v/>
      </c>
      <c r="B288" s="14" t="n"/>
      <c r="C288" s="14" t="n"/>
      <c r="D288" s="14" t="n"/>
      <c r="E288" s="14" t="n"/>
      <c r="F288" s="14" t="n"/>
      <c r="G288" s="14" t="n"/>
      <c r="H288" s="14" t="n"/>
      <c r="I288" s="14" t="n"/>
      <c r="J288" s="14" t="n"/>
      <c r="K288" s="14" t="n"/>
      <c r="L288" s="7">
        <f>IF(K288="","",IF(K288="Nuovo",1,IF(K288="Tentativo contatto",1,IF(K288="Contattato",2,IF(K288="Qualificato",4,IF(K288="Visita fissata",5,IF(K288="Visita effettuata",6,IF(K288="Trattativa",7,IF(K288="Offerta",8,IF(K288="Prenotazione",9,IF(K288="Venduto",10,""))))))))))))</f>
        <v/>
      </c>
      <c r="M288" s="14" t="n"/>
      <c r="N288" s="7">
        <f>IF(L288&gt;=4,1,0)</f>
        <v/>
      </c>
      <c r="O288" s="7">
        <f>IF(L288&gt;=6,1,0)</f>
        <v/>
      </c>
      <c r="P288" s="7">
        <f>IF(L288&gt;=7,1,0)</f>
        <v/>
      </c>
      <c r="Q288" s="7">
        <f>IF(L288&gt;=8,1,0)</f>
        <v/>
      </c>
      <c r="R288" s="7">
        <f>IF(L288&gt;=9,1,0)</f>
        <v/>
      </c>
      <c r="S288" s="7">
        <f>IF(OR(L288=10,M288="Vinta"),1,0)</f>
        <v/>
      </c>
      <c r="T288" s="7">
        <f>IF(M288="Persa",1,0)</f>
        <v/>
      </c>
      <c r="U288" s="14" t="n"/>
      <c r="V288" s="14" t="n"/>
      <c r="W288" s="14" t="n"/>
      <c r="X288" s="14" t="n"/>
      <c r="Y288" s="15" t="n"/>
      <c r="Z288" s="15" t="n"/>
      <c r="AA288" s="15" t="n"/>
      <c r="AB288" s="14" t="n"/>
      <c r="AC288" s="7">
        <f>IF(B288="","",IF(AB288="",TODAY()-B288,AB288-B288))</f>
        <v/>
      </c>
      <c r="AD288" s="14" t="n"/>
      <c r="AE288" s="14" t="n"/>
      <c r="AF288" s="14" t="n"/>
      <c r="AG288" s="37">
        <f>IF(B288="","",MAX(B288,IF(U288="",0,U288),IF(W288="",0,W288),IF(AB288="",0,AB288),IF(AN288="",0,AN288)))</f>
        <v/>
      </c>
      <c r="AH288" s="11">
        <f>IF(AG288="","",TODAY()-AG288)</f>
        <v/>
      </c>
      <c r="AI288" s="11">
        <f>IF(B288="","",MIN(100,IF(J288&gt;=300000,20,IF(J288&gt;=200000,10,5))+IF(OR(C288="Referral",C288="Passaparola"),20,IF(OR(C288="Sito web",C288="LinkedIn",C288="Email marketing"),15,10))+IF(L288&gt;=8,25,IF(L288&gt;=6,18,IF(L288&gt;=4,12,5)))+IF(AND(V288&lt;&gt;"",V288&lt;&gt;"Non risponde",V288&lt;&gt;"Non interessato"),10,0)+IF(X288="Eseguita",10,0)+IF(Z288&gt;0,15,0)))</f>
        <v/>
      </c>
      <c r="AJ288" s="11">
        <f>IF(AI288="","",IF(AI288&gt;=80,"Hot",IF(AI288&gt;=60,"Alta",IF(AI288&gt;=40,"Media","Bassa"))))</f>
        <v/>
      </c>
      <c r="AK288" s="11">
        <f>IF(B288="","",IF(U288="",TODAY()-B288,U288-B288))</f>
        <v/>
      </c>
      <c r="AL288" s="11">
        <f>IF(B288="","",IF(M288="Vinta","Chiusa - vinta",IF(M288="Persa","Chiusa - persa",IF(AND(U288="",TODAY()-B288&gt;1),"Contattare subito",IF(AND(M288="In corso",AH288&gt;7),"Lead in stallo",IF(AND(AN288&lt;&gt;"",AN288&lt;TODAY(),M288="In corso"),"Follow-up scaduto",IF(AND(K288="Offerta",Y288="",W288&lt;&gt;"",TODAY()-W288&gt;3),"Verificare offerta","OK"))))))</f>
        <v/>
      </c>
      <c r="AM288" s="38" t="n"/>
      <c r="AN288" s="39" t="n"/>
      <c r="AO288" s="11">
        <f>IF(AND(AN288&lt;&gt;"",AN288&lt;TODAY(),M288="In corso"),1,0)</f>
        <v/>
      </c>
      <c r="AP288" s="84">
        <f>IF(B288="","",IF(OR(M288="Vinta",M288="Persa"),0,IF(AL288="Contattare subito",50,0)+IF(AL288="Follow-up scaduto",40,0)+IF(AL288="Lead in stallo",35,0)+IF(AJ288="Hot",30,IF(AJ288="Alta",20,IF(AJ288="Media",10,0)))+IF(AO288=1,10,0)+L288/10+ROW()/100000))</f>
        <v/>
      </c>
    </row>
    <row r="289">
      <c r="A289" s="7">
        <f>IF(B289="","",ROW()-1)</f>
        <v/>
      </c>
      <c r="B289" s="14" t="n"/>
      <c r="C289" s="14" t="n"/>
      <c r="D289" s="14" t="n"/>
      <c r="E289" s="14" t="n"/>
      <c r="F289" s="14" t="n"/>
      <c r="G289" s="14" t="n"/>
      <c r="H289" s="14" t="n"/>
      <c r="I289" s="14" t="n"/>
      <c r="J289" s="14" t="n"/>
      <c r="K289" s="14" t="n"/>
      <c r="L289" s="7">
        <f>IF(K289="","",IF(K289="Nuovo",1,IF(K289="Tentativo contatto",1,IF(K289="Contattato",2,IF(K289="Qualificato",4,IF(K289="Visita fissata",5,IF(K289="Visita effettuata",6,IF(K289="Trattativa",7,IF(K289="Offerta",8,IF(K289="Prenotazione",9,IF(K289="Venduto",10,""))))))))))))</f>
        <v/>
      </c>
      <c r="M289" s="14" t="n"/>
      <c r="N289" s="7">
        <f>IF(L289&gt;=4,1,0)</f>
        <v/>
      </c>
      <c r="O289" s="7">
        <f>IF(L289&gt;=6,1,0)</f>
        <v/>
      </c>
      <c r="P289" s="7">
        <f>IF(L289&gt;=7,1,0)</f>
        <v/>
      </c>
      <c r="Q289" s="7">
        <f>IF(L289&gt;=8,1,0)</f>
        <v/>
      </c>
      <c r="R289" s="7">
        <f>IF(L289&gt;=9,1,0)</f>
        <v/>
      </c>
      <c r="S289" s="7">
        <f>IF(OR(L289=10,M289="Vinta"),1,0)</f>
        <v/>
      </c>
      <c r="T289" s="7">
        <f>IF(M289="Persa",1,0)</f>
        <v/>
      </c>
      <c r="U289" s="14" t="n"/>
      <c r="V289" s="14" t="n"/>
      <c r="W289" s="14" t="n"/>
      <c r="X289" s="14" t="n"/>
      <c r="Y289" s="15" t="n"/>
      <c r="Z289" s="15" t="n"/>
      <c r="AA289" s="15" t="n"/>
      <c r="AB289" s="14" t="n"/>
      <c r="AC289" s="7">
        <f>IF(B289="","",IF(AB289="",TODAY()-B289,AB289-B289))</f>
        <v/>
      </c>
      <c r="AD289" s="14" t="n"/>
      <c r="AE289" s="14" t="n"/>
      <c r="AF289" s="14" t="n"/>
      <c r="AG289" s="37">
        <f>IF(B289="","",MAX(B289,IF(U289="",0,U289),IF(W289="",0,W289),IF(AB289="",0,AB289),IF(AN289="",0,AN289)))</f>
        <v/>
      </c>
      <c r="AH289" s="11">
        <f>IF(AG289="","",TODAY()-AG289)</f>
        <v/>
      </c>
      <c r="AI289" s="11">
        <f>IF(B289="","",MIN(100,IF(J289&gt;=300000,20,IF(J289&gt;=200000,10,5))+IF(OR(C289="Referral",C289="Passaparola"),20,IF(OR(C289="Sito web",C289="LinkedIn",C289="Email marketing"),15,10))+IF(L289&gt;=8,25,IF(L289&gt;=6,18,IF(L289&gt;=4,12,5)))+IF(AND(V289&lt;&gt;"",V289&lt;&gt;"Non risponde",V289&lt;&gt;"Non interessato"),10,0)+IF(X289="Eseguita",10,0)+IF(Z289&gt;0,15,0)))</f>
        <v/>
      </c>
      <c r="AJ289" s="11">
        <f>IF(AI289="","",IF(AI289&gt;=80,"Hot",IF(AI289&gt;=60,"Alta",IF(AI289&gt;=40,"Media","Bassa"))))</f>
        <v/>
      </c>
      <c r="AK289" s="11">
        <f>IF(B289="","",IF(U289="",TODAY()-B289,U289-B289))</f>
        <v/>
      </c>
      <c r="AL289" s="11">
        <f>IF(B289="","",IF(M289="Vinta","Chiusa - vinta",IF(M289="Persa","Chiusa - persa",IF(AND(U289="",TODAY()-B289&gt;1),"Contattare subito",IF(AND(M289="In corso",AH289&gt;7),"Lead in stallo",IF(AND(AN289&lt;&gt;"",AN289&lt;TODAY(),M289="In corso"),"Follow-up scaduto",IF(AND(K289="Offerta",Y289="",W289&lt;&gt;"",TODAY()-W289&gt;3),"Verificare offerta","OK"))))))</f>
        <v/>
      </c>
      <c r="AM289" s="38" t="n"/>
      <c r="AN289" s="39" t="n"/>
      <c r="AO289" s="11">
        <f>IF(AND(AN289&lt;&gt;"",AN289&lt;TODAY(),M289="In corso"),1,0)</f>
        <v/>
      </c>
      <c r="AP289" s="84">
        <f>IF(B289="","",IF(OR(M289="Vinta",M289="Persa"),0,IF(AL289="Contattare subito",50,0)+IF(AL289="Follow-up scaduto",40,0)+IF(AL289="Lead in stallo",35,0)+IF(AJ289="Hot",30,IF(AJ289="Alta",20,IF(AJ289="Media",10,0)))+IF(AO289=1,10,0)+L289/10+ROW()/100000))</f>
        <v/>
      </c>
    </row>
    <row r="290">
      <c r="A290" s="7">
        <f>IF(B290="","",ROW()-1)</f>
        <v/>
      </c>
      <c r="B290" s="14" t="n"/>
      <c r="C290" s="14" t="n"/>
      <c r="D290" s="14" t="n"/>
      <c r="E290" s="14" t="n"/>
      <c r="F290" s="14" t="n"/>
      <c r="G290" s="14" t="n"/>
      <c r="H290" s="14" t="n"/>
      <c r="I290" s="14" t="n"/>
      <c r="J290" s="14" t="n"/>
      <c r="K290" s="14" t="n"/>
      <c r="L290" s="7">
        <f>IF(K290="","",IF(K290="Nuovo",1,IF(K290="Tentativo contatto",1,IF(K290="Contattato",2,IF(K290="Qualificato",4,IF(K290="Visita fissata",5,IF(K290="Visita effettuata",6,IF(K290="Trattativa",7,IF(K290="Offerta",8,IF(K290="Prenotazione",9,IF(K290="Venduto",10,""))))))))))))</f>
        <v/>
      </c>
      <c r="M290" s="14" t="n"/>
      <c r="N290" s="7">
        <f>IF(L290&gt;=4,1,0)</f>
        <v/>
      </c>
      <c r="O290" s="7">
        <f>IF(L290&gt;=6,1,0)</f>
        <v/>
      </c>
      <c r="P290" s="7">
        <f>IF(L290&gt;=7,1,0)</f>
        <v/>
      </c>
      <c r="Q290" s="7">
        <f>IF(L290&gt;=8,1,0)</f>
        <v/>
      </c>
      <c r="R290" s="7">
        <f>IF(L290&gt;=9,1,0)</f>
        <v/>
      </c>
      <c r="S290" s="7">
        <f>IF(OR(L290=10,M290="Vinta"),1,0)</f>
        <v/>
      </c>
      <c r="T290" s="7">
        <f>IF(M290="Persa",1,0)</f>
        <v/>
      </c>
      <c r="U290" s="14" t="n"/>
      <c r="V290" s="14" t="n"/>
      <c r="W290" s="14" t="n"/>
      <c r="X290" s="14" t="n"/>
      <c r="Y290" s="15" t="n"/>
      <c r="Z290" s="15" t="n"/>
      <c r="AA290" s="15" t="n"/>
      <c r="AB290" s="14" t="n"/>
      <c r="AC290" s="7">
        <f>IF(B290="","",IF(AB290="",TODAY()-B290,AB290-B290))</f>
        <v/>
      </c>
      <c r="AD290" s="14" t="n"/>
      <c r="AE290" s="14" t="n"/>
      <c r="AF290" s="14" t="n"/>
      <c r="AG290" s="37">
        <f>IF(B290="","",MAX(B290,IF(U290="",0,U290),IF(W290="",0,W290),IF(AB290="",0,AB290),IF(AN290="",0,AN290)))</f>
        <v/>
      </c>
      <c r="AH290" s="11">
        <f>IF(AG290="","",TODAY()-AG290)</f>
        <v/>
      </c>
      <c r="AI290" s="11">
        <f>IF(B290="","",MIN(100,IF(J290&gt;=300000,20,IF(J290&gt;=200000,10,5))+IF(OR(C290="Referral",C290="Passaparola"),20,IF(OR(C290="Sito web",C290="LinkedIn",C290="Email marketing"),15,10))+IF(L290&gt;=8,25,IF(L290&gt;=6,18,IF(L290&gt;=4,12,5)))+IF(AND(V290&lt;&gt;"",V290&lt;&gt;"Non risponde",V290&lt;&gt;"Non interessato"),10,0)+IF(X290="Eseguita",10,0)+IF(Z290&gt;0,15,0)))</f>
        <v/>
      </c>
      <c r="AJ290" s="11">
        <f>IF(AI290="","",IF(AI290&gt;=80,"Hot",IF(AI290&gt;=60,"Alta",IF(AI290&gt;=40,"Media","Bassa"))))</f>
        <v/>
      </c>
      <c r="AK290" s="11">
        <f>IF(B290="","",IF(U290="",TODAY()-B290,U290-B290))</f>
        <v/>
      </c>
      <c r="AL290" s="11">
        <f>IF(B290="","",IF(M290="Vinta","Chiusa - vinta",IF(M290="Persa","Chiusa - persa",IF(AND(U290="",TODAY()-B290&gt;1),"Contattare subito",IF(AND(M290="In corso",AH290&gt;7),"Lead in stallo",IF(AND(AN290&lt;&gt;"",AN290&lt;TODAY(),M290="In corso"),"Follow-up scaduto",IF(AND(K290="Offerta",Y290="",W290&lt;&gt;"",TODAY()-W290&gt;3),"Verificare offerta","OK"))))))</f>
        <v/>
      </c>
      <c r="AM290" s="38" t="n"/>
      <c r="AN290" s="39" t="n"/>
      <c r="AO290" s="11">
        <f>IF(AND(AN290&lt;&gt;"",AN290&lt;TODAY(),M290="In corso"),1,0)</f>
        <v/>
      </c>
      <c r="AP290" s="84">
        <f>IF(B290="","",IF(OR(M290="Vinta",M290="Persa"),0,IF(AL290="Contattare subito",50,0)+IF(AL290="Follow-up scaduto",40,0)+IF(AL290="Lead in stallo",35,0)+IF(AJ290="Hot",30,IF(AJ290="Alta",20,IF(AJ290="Media",10,0)))+IF(AO290=1,10,0)+L290/10+ROW()/100000))</f>
        <v/>
      </c>
    </row>
    <row r="291">
      <c r="A291" s="7">
        <f>IF(B291="","",ROW()-1)</f>
        <v/>
      </c>
      <c r="B291" s="14" t="n"/>
      <c r="C291" s="14" t="n"/>
      <c r="D291" s="14" t="n"/>
      <c r="E291" s="14" t="n"/>
      <c r="F291" s="14" t="n"/>
      <c r="G291" s="14" t="n"/>
      <c r="H291" s="14" t="n"/>
      <c r="I291" s="14" t="n"/>
      <c r="J291" s="14" t="n"/>
      <c r="K291" s="14" t="n"/>
      <c r="L291" s="7">
        <f>IF(K291="","",IF(K291="Nuovo",1,IF(K291="Tentativo contatto",1,IF(K291="Contattato",2,IF(K291="Qualificato",4,IF(K291="Visita fissata",5,IF(K291="Visita effettuata",6,IF(K291="Trattativa",7,IF(K291="Offerta",8,IF(K291="Prenotazione",9,IF(K291="Venduto",10,""))))))))))))</f>
        <v/>
      </c>
      <c r="M291" s="14" t="n"/>
      <c r="N291" s="7">
        <f>IF(L291&gt;=4,1,0)</f>
        <v/>
      </c>
      <c r="O291" s="7">
        <f>IF(L291&gt;=6,1,0)</f>
        <v/>
      </c>
      <c r="P291" s="7">
        <f>IF(L291&gt;=7,1,0)</f>
        <v/>
      </c>
      <c r="Q291" s="7">
        <f>IF(L291&gt;=8,1,0)</f>
        <v/>
      </c>
      <c r="R291" s="7">
        <f>IF(L291&gt;=9,1,0)</f>
        <v/>
      </c>
      <c r="S291" s="7">
        <f>IF(OR(L291=10,M291="Vinta"),1,0)</f>
        <v/>
      </c>
      <c r="T291" s="7">
        <f>IF(M291="Persa",1,0)</f>
        <v/>
      </c>
      <c r="U291" s="14" t="n"/>
      <c r="V291" s="14" t="n"/>
      <c r="W291" s="14" t="n"/>
      <c r="X291" s="14" t="n"/>
      <c r="Y291" s="15" t="n"/>
      <c r="Z291" s="15" t="n"/>
      <c r="AA291" s="15" t="n"/>
      <c r="AB291" s="14" t="n"/>
      <c r="AC291" s="7">
        <f>IF(B291="","",IF(AB291="",TODAY()-B291,AB291-B291))</f>
        <v/>
      </c>
      <c r="AD291" s="14" t="n"/>
      <c r="AE291" s="14" t="n"/>
      <c r="AF291" s="14" t="n"/>
      <c r="AG291" s="37">
        <f>IF(B291="","",MAX(B291,IF(U291="",0,U291),IF(W291="",0,W291),IF(AB291="",0,AB291),IF(AN291="",0,AN291)))</f>
        <v/>
      </c>
      <c r="AH291" s="11">
        <f>IF(AG291="","",TODAY()-AG291)</f>
        <v/>
      </c>
      <c r="AI291" s="11">
        <f>IF(B291="","",MIN(100,IF(J291&gt;=300000,20,IF(J291&gt;=200000,10,5))+IF(OR(C291="Referral",C291="Passaparola"),20,IF(OR(C291="Sito web",C291="LinkedIn",C291="Email marketing"),15,10))+IF(L291&gt;=8,25,IF(L291&gt;=6,18,IF(L291&gt;=4,12,5)))+IF(AND(V291&lt;&gt;"",V291&lt;&gt;"Non risponde",V291&lt;&gt;"Non interessato"),10,0)+IF(X291="Eseguita",10,0)+IF(Z291&gt;0,15,0)))</f>
        <v/>
      </c>
      <c r="AJ291" s="11">
        <f>IF(AI291="","",IF(AI291&gt;=80,"Hot",IF(AI291&gt;=60,"Alta",IF(AI291&gt;=40,"Media","Bassa"))))</f>
        <v/>
      </c>
      <c r="AK291" s="11">
        <f>IF(B291="","",IF(U291="",TODAY()-B291,U291-B291))</f>
        <v/>
      </c>
      <c r="AL291" s="11">
        <f>IF(B291="","",IF(M291="Vinta","Chiusa - vinta",IF(M291="Persa","Chiusa - persa",IF(AND(U291="",TODAY()-B291&gt;1),"Contattare subito",IF(AND(M291="In corso",AH291&gt;7),"Lead in stallo",IF(AND(AN291&lt;&gt;"",AN291&lt;TODAY(),M291="In corso"),"Follow-up scaduto",IF(AND(K291="Offerta",Y291="",W291&lt;&gt;"",TODAY()-W291&gt;3),"Verificare offerta","OK"))))))</f>
        <v/>
      </c>
      <c r="AM291" s="38" t="n"/>
      <c r="AN291" s="39" t="n"/>
      <c r="AO291" s="11">
        <f>IF(AND(AN291&lt;&gt;"",AN291&lt;TODAY(),M291="In corso"),1,0)</f>
        <v/>
      </c>
      <c r="AP291" s="84">
        <f>IF(B291="","",IF(OR(M291="Vinta",M291="Persa"),0,IF(AL291="Contattare subito",50,0)+IF(AL291="Follow-up scaduto",40,0)+IF(AL291="Lead in stallo",35,0)+IF(AJ291="Hot",30,IF(AJ291="Alta",20,IF(AJ291="Media",10,0)))+IF(AO291=1,10,0)+L291/10+ROW()/100000))</f>
        <v/>
      </c>
    </row>
    <row r="292">
      <c r="A292" s="7">
        <f>IF(B292="","",ROW()-1)</f>
        <v/>
      </c>
      <c r="B292" s="14" t="n"/>
      <c r="C292" s="14" t="n"/>
      <c r="D292" s="14" t="n"/>
      <c r="E292" s="14" t="n"/>
      <c r="F292" s="14" t="n"/>
      <c r="G292" s="14" t="n"/>
      <c r="H292" s="14" t="n"/>
      <c r="I292" s="14" t="n"/>
      <c r="J292" s="14" t="n"/>
      <c r="K292" s="14" t="n"/>
      <c r="L292" s="7">
        <f>IF(K292="","",IF(K292="Nuovo",1,IF(K292="Tentativo contatto",1,IF(K292="Contattato",2,IF(K292="Qualificato",4,IF(K292="Visita fissata",5,IF(K292="Visita effettuata",6,IF(K292="Trattativa",7,IF(K292="Offerta",8,IF(K292="Prenotazione",9,IF(K292="Venduto",10,""))))))))))))</f>
        <v/>
      </c>
      <c r="M292" s="14" t="n"/>
      <c r="N292" s="7">
        <f>IF(L292&gt;=4,1,0)</f>
        <v/>
      </c>
      <c r="O292" s="7">
        <f>IF(L292&gt;=6,1,0)</f>
        <v/>
      </c>
      <c r="P292" s="7">
        <f>IF(L292&gt;=7,1,0)</f>
        <v/>
      </c>
      <c r="Q292" s="7">
        <f>IF(L292&gt;=8,1,0)</f>
        <v/>
      </c>
      <c r="R292" s="7">
        <f>IF(L292&gt;=9,1,0)</f>
        <v/>
      </c>
      <c r="S292" s="7">
        <f>IF(OR(L292=10,M292="Vinta"),1,0)</f>
        <v/>
      </c>
      <c r="T292" s="7">
        <f>IF(M292="Persa",1,0)</f>
        <v/>
      </c>
      <c r="U292" s="14" t="n"/>
      <c r="V292" s="14" t="n"/>
      <c r="W292" s="14" t="n"/>
      <c r="X292" s="14" t="n"/>
      <c r="Y292" s="15" t="n"/>
      <c r="Z292" s="15" t="n"/>
      <c r="AA292" s="15" t="n"/>
      <c r="AB292" s="14" t="n"/>
      <c r="AC292" s="7">
        <f>IF(B292="","",IF(AB292="",TODAY()-B292,AB292-B292))</f>
        <v/>
      </c>
      <c r="AD292" s="14" t="n"/>
      <c r="AE292" s="14" t="n"/>
      <c r="AF292" s="14" t="n"/>
      <c r="AG292" s="37">
        <f>IF(B292="","",MAX(B292,IF(U292="",0,U292),IF(W292="",0,W292),IF(AB292="",0,AB292),IF(AN292="",0,AN292)))</f>
        <v/>
      </c>
      <c r="AH292" s="11">
        <f>IF(AG292="","",TODAY()-AG292)</f>
        <v/>
      </c>
      <c r="AI292" s="11">
        <f>IF(B292="","",MIN(100,IF(J292&gt;=300000,20,IF(J292&gt;=200000,10,5))+IF(OR(C292="Referral",C292="Passaparola"),20,IF(OR(C292="Sito web",C292="LinkedIn",C292="Email marketing"),15,10))+IF(L292&gt;=8,25,IF(L292&gt;=6,18,IF(L292&gt;=4,12,5)))+IF(AND(V292&lt;&gt;"",V292&lt;&gt;"Non risponde",V292&lt;&gt;"Non interessato"),10,0)+IF(X292="Eseguita",10,0)+IF(Z292&gt;0,15,0)))</f>
        <v/>
      </c>
      <c r="AJ292" s="11">
        <f>IF(AI292="","",IF(AI292&gt;=80,"Hot",IF(AI292&gt;=60,"Alta",IF(AI292&gt;=40,"Media","Bassa"))))</f>
        <v/>
      </c>
      <c r="AK292" s="11">
        <f>IF(B292="","",IF(U292="",TODAY()-B292,U292-B292))</f>
        <v/>
      </c>
      <c r="AL292" s="11">
        <f>IF(B292="","",IF(M292="Vinta","Chiusa - vinta",IF(M292="Persa","Chiusa - persa",IF(AND(U292="",TODAY()-B292&gt;1),"Contattare subito",IF(AND(M292="In corso",AH292&gt;7),"Lead in stallo",IF(AND(AN292&lt;&gt;"",AN292&lt;TODAY(),M292="In corso"),"Follow-up scaduto",IF(AND(K292="Offerta",Y292="",W292&lt;&gt;"",TODAY()-W292&gt;3),"Verificare offerta","OK"))))))</f>
        <v/>
      </c>
      <c r="AM292" s="38" t="n"/>
      <c r="AN292" s="39" t="n"/>
      <c r="AO292" s="11">
        <f>IF(AND(AN292&lt;&gt;"",AN292&lt;TODAY(),M292="In corso"),1,0)</f>
        <v/>
      </c>
      <c r="AP292" s="84">
        <f>IF(B292="","",IF(OR(M292="Vinta",M292="Persa"),0,IF(AL292="Contattare subito",50,0)+IF(AL292="Follow-up scaduto",40,0)+IF(AL292="Lead in stallo",35,0)+IF(AJ292="Hot",30,IF(AJ292="Alta",20,IF(AJ292="Media",10,0)))+IF(AO292=1,10,0)+L292/10+ROW()/100000))</f>
        <v/>
      </c>
    </row>
    <row r="293">
      <c r="A293" s="7">
        <f>IF(B293="","",ROW()-1)</f>
        <v/>
      </c>
      <c r="B293" s="14" t="n"/>
      <c r="C293" s="14" t="n"/>
      <c r="D293" s="14" t="n"/>
      <c r="E293" s="14" t="n"/>
      <c r="F293" s="14" t="n"/>
      <c r="G293" s="14" t="n"/>
      <c r="H293" s="14" t="n"/>
      <c r="I293" s="14" t="n"/>
      <c r="J293" s="14" t="n"/>
      <c r="K293" s="14" t="n"/>
      <c r="L293" s="7">
        <f>IF(K293="","",IF(K293="Nuovo",1,IF(K293="Tentativo contatto",1,IF(K293="Contattato",2,IF(K293="Qualificato",4,IF(K293="Visita fissata",5,IF(K293="Visita effettuata",6,IF(K293="Trattativa",7,IF(K293="Offerta",8,IF(K293="Prenotazione",9,IF(K293="Venduto",10,""))))))))))))</f>
        <v/>
      </c>
      <c r="M293" s="14" t="n"/>
      <c r="N293" s="7">
        <f>IF(L293&gt;=4,1,0)</f>
        <v/>
      </c>
      <c r="O293" s="7">
        <f>IF(L293&gt;=6,1,0)</f>
        <v/>
      </c>
      <c r="P293" s="7">
        <f>IF(L293&gt;=7,1,0)</f>
        <v/>
      </c>
      <c r="Q293" s="7">
        <f>IF(L293&gt;=8,1,0)</f>
        <v/>
      </c>
      <c r="R293" s="7">
        <f>IF(L293&gt;=9,1,0)</f>
        <v/>
      </c>
      <c r="S293" s="7">
        <f>IF(OR(L293=10,M293="Vinta"),1,0)</f>
        <v/>
      </c>
      <c r="T293" s="7">
        <f>IF(M293="Persa",1,0)</f>
        <v/>
      </c>
      <c r="U293" s="14" t="n"/>
      <c r="V293" s="14" t="n"/>
      <c r="W293" s="14" t="n"/>
      <c r="X293" s="14" t="n"/>
      <c r="Y293" s="15" t="n"/>
      <c r="Z293" s="15" t="n"/>
      <c r="AA293" s="15" t="n"/>
      <c r="AB293" s="14" t="n"/>
      <c r="AC293" s="7">
        <f>IF(B293="","",IF(AB293="",TODAY()-B293,AB293-B293))</f>
        <v/>
      </c>
      <c r="AD293" s="14" t="n"/>
      <c r="AE293" s="14" t="n"/>
      <c r="AF293" s="14" t="n"/>
      <c r="AG293" s="37">
        <f>IF(B293="","",MAX(B293,IF(U293="",0,U293),IF(W293="",0,W293),IF(AB293="",0,AB293),IF(AN293="",0,AN293)))</f>
        <v/>
      </c>
      <c r="AH293" s="11">
        <f>IF(AG293="","",TODAY()-AG293)</f>
        <v/>
      </c>
      <c r="AI293" s="11">
        <f>IF(B293="","",MIN(100,IF(J293&gt;=300000,20,IF(J293&gt;=200000,10,5))+IF(OR(C293="Referral",C293="Passaparola"),20,IF(OR(C293="Sito web",C293="LinkedIn",C293="Email marketing"),15,10))+IF(L293&gt;=8,25,IF(L293&gt;=6,18,IF(L293&gt;=4,12,5)))+IF(AND(V293&lt;&gt;"",V293&lt;&gt;"Non risponde",V293&lt;&gt;"Non interessato"),10,0)+IF(X293="Eseguita",10,0)+IF(Z293&gt;0,15,0)))</f>
        <v/>
      </c>
      <c r="AJ293" s="11">
        <f>IF(AI293="","",IF(AI293&gt;=80,"Hot",IF(AI293&gt;=60,"Alta",IF(AI293&gt;=40,"Media","Bassa"))))</f>
        <v/>
      </c>
      <c r="AK293" s="11">
        <f>IF(B293="","",IF(U293="",TODAY()-B293,U293-B293))</f>
        <v/>
      </c>
      <c r="AL293" s="11">
        <f>IF(B293="","",IF(M293="Vinta","Chiusa - vinta",IF(M293="Persa","Chiusa - persa",IF(AND(U293="",TODAY()-B293&gt;1),"Contattare subito",IF(AND(M293="In corso",AH293&gt;7),"Lead in stallo",IF(AND(AN293&lt;&gt;"",AN293&lt;TODAY(),M293="In corso"),"Follow-up scaduto",IF(AND(K293="Offerta",Y293="",W293&lt;&gt;"",TODAY()-W293&gt;3),"Verificare offerta","OK"))))))</f>
        <v/>
      </c>
      <c r="AM293" s="38" t="n"/>
      <c r="AN293" s="39" t="n"/>
      <c r="AO293" s="11">
        <f>IF(AND(AN293&lt;&gt;"",AN293&lt;TODAY(),M293="In corso"),1,0)</f>
        <v/>
      </c>
      <c r="AP293" s="84">
        <f>IF(B293="","",IF(OR(M293="Vinta",M293="Persa"),0,IF(AL293="Contattare subito",50,0)+IF(AL293="Follow-up scaduto",40,0)+IF(AL293="Lead in stallo",35,0)+IF(AJ293="Hot",30,IF(AJ293="Alta",20,IF(AJ293="Media",10,0)))+IF(AO293=1,10,0)+L293/10+ROW()/100000))</f>
        <v/>
      </c>
    </row>
    <row r="294">
      <c r="A294" s="7">
        <f>IF(B294="","",ROW()-1)</f>
        <v/>
      </c>
      <c r="B294" s="14" t="n"/>
      <c r="C294" s="14" t="n"/>
      <c r="D294" s="14" t="n"/>
      <c r="E294" s="14" t="n"/>
      <c r="F294" s="14" t="n"/>
      <c r="G294" s="14" t="n"/>
      <c r="H294" s="14" t="n"/>
      <c r="I294" s="14" t="n"/>
      <c r="J294" s="14" t="n"/>
      <c r="K294" s="14" t="n"/>
      <c r="L294" s="7">
        <f>IF(K294="","",IF(K294="Nuovo",1,IF(K294="Tentativo contatto",1,IF(K294="Contattato",2,IF(K294="Qualificato",4,IF(K294="Visita fissata",5,IF(K294="Visita effettuata",6,IF(K294="Trattativa",7,IF(K294="Offerta",8,IF(K294="Prenotazione",9,IF(K294="Venduto",10,""))))))))))))</f>
        <v/>
      </c>
      <c r="M294" s="14" t="n"/>
      <c r="N294" s="7">
        <f>IF(L294&gt;=4,1,0)</f>
        <v/>
      </c>
      <c r="O294" s="7">
        <f>IF(L294&gt;=6,1,0)</f>
        <v/>
      </c>
      <c r="P294" s="7">
        <f>IF(L294&gt;=7,1,0)</f>
        <v/>
      </c>
      <c r="Q294" s="7">
        <f>IF(L294&gt;=8,1,0)</f>
        <v/>
      </c>
      <c r="R294" s="7">
        <f>IF(L294&gt;=9,1,0)</f>
        <v/>
      </c>
      <c r="S294" s="7">
        <f>IF(OR(L294=10,M294="Vinta"),1,0)</f>
        <v/>
      </c>
      <c r="T294" s="7">
        <f>IF(M294="Persa",1,0)</f>
        <v/>
      </c>
      <c r="U294" s="14" t="n"/>
      <c r="V294" s="14" t="n"/>
      <c r="W294" s="14" t="n"/>
      <c r="X294" s="14" t="n"/>
      <c r="Y294" s="15" t="n"/>
      <c r="Z294" s="15" t="n"/>
      <c r="AA294" s="15" t="n"/>
      <c r="AB294" s="14" t="n"/>
      <c r="AC294" s="7">
        <f>IF(B294="","",IF(AB294="",TODAY()-B294,AB294-B294))</f>
        <v/>
      </c>
      <c r="AD294" s="14" t="n"/>
      <c r="AE294" s="14" t="n"/>
      <c r="AF294" s="14" t="n"/>
      <c r="AG294" s="37">
        <f>IF(B294="","",MAX(B294,IF(U294="",0,U294),IF(W294="",0,W294),IF(AB294="",0,AB294),IF(AN294="",0,AN294)))</f>
        <v/>
      </c>
      <c r="AH294" s="11">
        <f>IF(AG294="","",TODAY()-AG294)</f>
        <v/>
      </c>
      <c r="AI294" s="11">
        <f>IF(B294="","",MIN(100,IF(J294&gt;=300000,20,IF(J294&gt;=200000,10,5))+IF(OR(C294="Referral",C294="Passaparola"),20,IF(OR(C294="Sito web",C294="LinkedIn",C294="Email marketing"),15,10))+IF(L294&gt;=8,25,IF(L294&gt;=6,18,IF(L294&gt;=4,12,5)))+IF(AND(V294&lt;&gt;"",V294&lt;&gt;"Non risponde",V294&lt;&gt;"Non interessato"),10,0)+IF(X294="Eseguita",10,0)+IF(Z294&gt;0,15,0)))</f>
        <v/>
      </c>
      <c r="AJ294" s="11">
        <f>IF(AI294="","",IF(AI294&gt;=80,"Hot",IF(AI294&gt;=60,"Alta",IF(AI294&gt;=40,"Media","Bassa"))))</f>
        <v/>
      </c>
      <c r="AK294" s="11">
        <f>IF(B294="","",IF(U294="",TODAY()-B294,U294-B294))</f>
        <v/>
      </c>
      <c r="AL294" s="11">
        <f>IF(B294="","",IF(M294="Vinta","Chiusa - vinta",IF(M294="Persa","Chiusa - persa",IF(AND(U294="",TODAY()-B294&gt;1),"Contattare subito",IF(AND(M294="In corso",AH294&gt;7),"Lead in stallo",IF(AND(AN294&lt;&gt;"",AN294&lt;TODAY(),M294="In corso"),"Follow-up scaduto",IF(AND(K294="Offerta",Y294="",W294&lt;&gt;"",TODAY()-W294&gt;3),"Verificare offerta","OK"))))))</f>
        <v/>
      </c>
      <c r="AM294" s="38" t="n"/>
      <c r="AN294" s="39" t="n"/>
      <c r="AO294" s="11">
        <f>IF(AND(AN294&lt;&gt;"",AN294&lt;TODAY(),M294="In corso"),1,0)</f>
        <v/>
      </c>
      <c r="AP294" s="84">
        <f>IF(B294="","",IF(OR(M294="Vinta",M294="Persa"),0,IF(AL294="Contattare subito",50,0)+IF(AL294="Follow-up scaduto",40,0)+IF(AL294="Lead in stallo",35,0)+IF(AJ294="Hot",30,IF(AJ294="Alta",20,IF(AJ294="Media",10,0)))+IF(AO294=1,10,0)+L294/10+ROW()/100000))</f>
        <v/>
      </c>
    </row>
    <row r="295">
      <c r="A295" s="7">
        <f>IF(B295="","",ROW()-1)</f>
        <v/>
      </c>
      <c r="B295" s="14" t="n"/>
      <c r="C295" s="14" t="n"/>
      <c r="D295" s="14" t="n"/>
      <c r="E295" s="14" t="n"/>
      <c r="F295" s="14" t="n"/>
      <c r="G295" s="14" t="n"/>
      <c r="H295" s="14" t="n"/>
      <c r="I295" s="14" t="n"/>
      <c r="J295" s="14" t="n"/>
      <c r="K295" s="14" t="n"/>
      <c r="L295" s="7">
        <f>IF(K295="","",IF(K295="Nuovo",1,IF(K295="Tentativo contatto",1,IF(K295="Contattato",2,IF(K295="Qualificato",4,IF(K295="Visita fissata",5,IF(K295="Visita effettuata",6,IF(K295="Trattativa",7,IF(K295="Offerta",8,IF(K295="Prenotazione",9,IF(K295="Venduto",10,""))))))))))))</f>
        <v/>
      </c>
      <c r="M295" s="14" t="n"/>
      <c r="N295" s="7">
        <f>IF(L295&gt;=4,1,0)</f>
        <v/>
      </c>
      <c r="O295" s="7">
        <f>IF(L295&gt;=6,1,0)</f>
        <v/>
      </c>
      <c r="P295" s="7">
        <f>IF(L295&gt;=7,1,0)</f>
        <v/>
      </c>
      <c r="Q295" s="7">
        <f>IF(L295&gt;=8,1,0)</f>
        <v/>
      </c>
      <c r="R295" s="7">
        <f>IF(L295&gt;=9,1,0)</f>
        <v/>
      </c>
      <c r="S295" s="7">
        <f>IF(OR(L295=10,M295="Vinta"),1,0)</f>
        <v/>
      </c>
      <c r="T295" s="7">
        <f>IF(M295="Persa",1,0)</f>
        <v/>
      </c>
      <c r="U295" s="14" t="n"/>
      <c r="V295" s="14" t="n"/>
      <c r="W295" s="14" t="n"/>
      <c r="X295" s="14" t="n"/>
      <c r="Y295" s="15" t="n"/>
      <c r="Z295" s="15" t="n"/>
      <c r="AA295" s="15" t="n"/>
      <c r="AB295" s="14" t="n"/>
      <c r="AC295" s="7">
        <f>IF(B295="","",IF(AB295="",TODAY()-B295,AB295-B295))</f>
        <v/>
      </c>
      <c r="AD295" s="14" t="n"/>
      <c r="AE295" s="14" t="n"/>
      <c r="AF295" s="14" t="n"/>
      <c r="AG295" s="37">
        <f>IF(B295="","",MAX(B295,IF(U295="",0,U295),IF(W295="",0,W295),IF(AB295="",0,AB295),IF(AN295="",0,AN295)))</f>
        <v/>
      </c>
      <c r="AH295" s="11">
        <f>IF(AG295="","",TODAY()-AG295)</f>
        <v/>
      </c>
      <c r="AI295" s="11">
        <f>IF(B295="","",MIN(100,IF(J295&gt;=300000,20,IF(J295&gt;=200000,10,5))+IF(OR(C295="Referral",C295="Passaparola"),20,IF(OR(C295="Sito web",C295="LinkedIn",C295="Email marketing"),15,10))+IF(L295&gt;=8,25,IF(L295&gt;=6,18,IF(L295&gt;=4,12,5)))+IF(AND(V295&lt;&gt;"",V295&lt;&gt;"Non risponde",V295&lt;&gt;"Non interessato"),10,0)+IF(X295="Eseguita",10,0)+IF(Z295&gt;0,15,0)))</f>
        <v/>
      </c>
      <c r="AJ295" s="11">
        <f>IF(AI295="","",IF(AI295&gt;=80,"Hot",IF(AI295&gt;=60,"Alta",IF(AI295&gt;=40,"Media","Bassa"))))</f>
        <v/>
      </c>
      <c r="AK295" s="11">
        <f>IF(B295="","",IF(U295="",TODAY()-B295,U295-B295))</f>
        <v/>
      </c>
      <c r="AL295" s="11">
        <f>IF(B295="","",IF(M295="Vinta","Chiusa - vinta",IF(M295="Persa","Chiusa - persa",IF(AND(U295="",TODAY()-B295&gt;1),"Contattare subito",IF(AND(M295="In corso",AH295&gt;7),"Lead in stallo",IF(AND(AN295&lt;&gt;"",AN295&lt;TODAY(),M295="In corso"),"Follow-up scaduto",IF(AND(K295="Offerta",Y295="",W295&lt;&gt;"",TODAY()-W295&gt;3),"Verificare offerta","OK"))))))</f>
        <v/>
      </c>
      <c r="AM295" s="38" t="n"/>
      <c r="AN295" s="39" t="n"/>
      <c r="AO295" s="11">
        <f>IF(AND(AN295&lt;&gt;"",AN295&lt;TODAY(),M295="In corso"),1,0)</f>
        <v/>
      </c>
      <c r="AP295" s="84">
        <f>IF(B295="","",IF(OR(M295="Vinta",M295="Persa"),0,IF(AL295="Contattare subito",50,0)+IF(AL295="Follow-up scaduto",40,0)+IF(AL295="Lead in stallo",35,0)+IF(AJ295="Hot",30,IF(AJ295="Alta",20,IF(AJ295="Media",10,0)))+IF(AO295=1,10,0)+L295/10+ROW()/100000))</f>
        <v/>
      </c>
    </row>
    <row r="296">
      <c r="A296" s="7">
        <f>IF(B296="","",ROW()-1)</f>
        <v/>
      </c>
      <c r="B296" s="14" t="n"/>
      <c r="C296" s="14" t="n"/>
      <c r="D296" s="14" t="n"/>
      <c r="E296" s="14" t="n"/>
      <c r="F296" s="14" t="n"/>
      <c r="G296" s="14" t="n"/>
      <c r="H296" s="14" t="n"/>
      <c r="I296" s="14" t="n"/>
      <c r="J296" s="14" t="n"/>
      <c r="K296" s="14" t="n"/>
      <c r="L296" s="7">
        <f>IF(K296="","",IF(K296="Nuovo",1,IF(K296="Tentativo contatto",1,IF(K296="Contattato",2,IF(K296="Qualificato",4,IF(K296="Visita fissata",5,IF(K296="Visita effettuata",6,IF(K296="Trattativa",7,IF(K296="Offerta",8,IF(K296="Prenotazione",9,IF(K296="Venduto",10,""))))))))))))</f>
        <v/>
      </c>
      <c r="M296" s="14" t="n"/>
      <c r="N296" s="7">
        <f>IF(L296&gt;=4,1,0)</f>
        <v/>
      </c>
      <c r="O296" s="7">
        <f>IF(L296&gt;=6,1,0)</f>
        <v/>
      </c>
      <c r="P296" s="7">
        <f>IF(L296&gt;=7,1,0)</f>
        <v/>
      </c>
      <c r="Q296" s="7">
        <f>IF(L296&gt;=8,1,0)</f>
        <v/>
      </c>
      <c r="R296" s="7">
        <f>IF(L296&gt;=9,1,0)</f>
        <v/>
      </c>
      <c r="S296" s="7">
        <f>IF(OR(L296=10,M296="Vinta"),1,0)</f>
        <v/>
      </c>
      <c r="T296" s="7">
        <f>IF(M296="Persa",1,0)</f>
        <v/>
      </c>
      <c r="U296" s="14" t="n"/>
      <c r="V296" s="14" t="n"/>
      <c r="W296" s="14" t="n"/>
      <c r="X296" s="14" t="n"/>
      <c r="Y296" s="15" t="n"/>
      <c r="Z296" s="15" t="n"/>
      <c r="AA296" s="15" t="n"/>
      <c r="AB296" s="14" t="n"/>
      <c r="AC296" s="7">
        <f>IF(B296="","",IF(AB296="",TODAY()-B296,AB296-B296))</f>
        <v/>
      </c>
      <c r="AD296" s="14" t="n"/>
      <c r="AE296" s="14" t="n"/>
      <c r="AF296" s="14" t="n"/>
      <c r="AG296" s="37">
        <f>IF(B296="","",MAX(B296,IF(U296="",0,U296),IF(W296="",0,W296),IF(AB296="",0,AB296),IF(AN296="",0,AN296)))</f>
        <v/>
      </c>
      <c r="AH296" s="11">
        <f>IF(AG296="","",TODAY()-AG296)</f>
        <v/>
      </c>
      <c r="AI296" s="11">
        <f>IF(B296="","",MIN(100,IF(J296&gt;=300000,20,IF(J296&gt;=200000,10,5))+IF(OR(C296="Referral",C296="Passaparola"),20,IF(OR(C296="Sito web",C296="LinkedIn",C296="Email marketing"),15,10))+IF(L296&gt;=8,25,IF(L296&gt;=6,18,IF(L296&gt;=4,12,5)))+IF(AND(V296&lt;&gt;"",V296&lt;&gt;"Non risponde",V296&lt;&gt;"Non interessato"),10,0)+IF(X296="Eseguita",10,0)+IF(Z296&gt;0,15,0)))</f>
        <v/>
      </c>
      <c r="AJ296" s="11">
        <f>IF(AI296="","",IF(AI296&gt;=80,"Hot",IF(AI296&gt;=60,"Alta",IF(AI296&gt;=40,"Media","Bassa"))))</f>
        <v/>
      </c>
      <c r="AK296" s="11">
        <f>IF(B296="","",IF(U296="",TODAY()-B296,U296-B296))</f>
        <v/>
      </c>
      <c r="AL296" s="11">
        <f>IF(B296="","",IF(M296="Vinta","Chiusa - vinta",IF(M296="Persa","Chiusa - persa",IF(AND(U296="",TODAY()-B296&gt;1),"Contattare subito",IF(AND(M296="In corso",AH296&gt;7),"Lead in stallo",IF(AND(AN296&lt;&gt;"",AN296&lt;TODAY(),M296="In corso"),"Follow-up scaduto",IF(AND(K296="Offerta",Y296="",W296&lt;&gt;"",TODAY()-W296&gt;3),"Verificare offerta","OK"))))))</f>
        <v/>
      </c>
      <c r="AM296" s="38" t="n"/>
      <c r="AN296" s="39" t="n"/>
      <c r="AO296" s="11">
        <f>IF(AND(AN296&lt;&gt;"",AN296&lt;TODAY(),M296="In corso"),1,0)</f>
        <v/>
      </c>
      <c r="AP296" s="84">
        <f>IF(B296="","",IF(OR(M296="Vinta",M296="Persa"),0,IF(AL296="Contattare subito",50,0)+IF(AL296="Follow-up scaduto",40,0)+IF(AL296="Lead in stallo",35,0)+IF(AJ296="Hot",30,IF(AJ296="Alta",20,IF(AJ296="Media",10,0)))+IF(AO296=1,10,0)+L296/10+ROW()/100000))</f>
        <v/>
      </c>
    </row>
    <row r="297">
      <c r="A297" s="7">
        <f>IF(B297="","",ROW()-1)</f>
        <v/>
      </c>
      <c r="B297" s="14" t="n"/>
      <c r="C297" s="14" t="n"/>
      <c r="D297" s="14" t="n"/>
      <c r="E297" s="14" t="n"/>
      <c r="F297" s="14" t="n"/>
      <c r="G297" s="14" t="n"/>
      <c r="H297" s="14" t="n"/>
      <c r="I297" s="14" t="n"/>
      <c r="J297" s="14" t="n"/>
      <c r="K297" s="14" t="n"/>
      <c r="L297" s="7">
        <f>IF(K297="","",IF(K297="Nuovo",1,IF(K297="Tentativo contatto",1,IF(K297="Contattato",2,IF(K297="Qualificato",4,IF(K297="Visita fissata",5,IF(K297="Visita effettuata",6,IF(K297="Trattativa",7,IF(K297="Offerta",8,IF(K297="Prenotazione",9,IF(K297="Venduto",10,""))))))))))))</f>
        <v/>
      </c>
      <c r="M297" s="14" t="n"/>
      <c r="N297" s="7">
        <f>IF(L297&gt;=4,1,0)</f>
        <v/>
      </c>
      <c r="O297" s="7">
        <f>IF(L297&gt;=6,1,0)</f>
        <v/>
      </c>
      <c r="P297" s="7">
        <f>IF(L297&gt;=7,1,0)</f>
        <v/>
      </c>
      <c r="Q297" s="7">
        <f>IF(L297&gt;=8,1,0)</f>
        <v/>
      </c>
      <c r="R297" s="7">
        <f>IF(L297&gt;=9,1,0)</f>
        <v/>
      </c>
      <c r="S297" s="7">
        <f>IF(OR(L297=10,M297="Vinta"),1,0)</f>
        <v/>
      </c>
      <c r="T297" s="7">
        <f>IF(M297="Persa",1,0)</f>
        <v/>
      </c>
      <c r="U297" s="14" t="n"/>
      <c r="V297" s="14" t="n"/>
      <c r="W297" s="14" t="n"/>
      <c r="X297" s="14" t="n"/>
      <c r="Y297" s="15" t="n"/>
      <c r="Z297" s="15" t="n"/>
      <c r="AA297" s="15" t="n"/>
      <c r="AB297" s="14" t="n"/>
      <c r="AC297" s="7">
        <f>IF(B297="","",IF(AB297="",TODAY()-B297,AB297-B297))</f>
        <v/>
      </c>
      <c r="AD297" s="14" t="n"/>
      <c r="AE297" s="14" t="n"/>
      <c r="AF297" s="14" t="n"/>
      <c r="AG297" s="37">
        <f>IF(B297="","",MAX(B297,IF(U297="",0,U297),IF(W297="",0,W297),IF(AB297="",0,AB297),IF(AN297="",0,AN297)))</f>
        <v/>
      </c>
      <c r="AH297" s="11">
        <f>IF(AG297="","",TODAY()-AG297)</f>
        <v/>
      </c>
      <c r="AI297" s="11">
        <f>IF(B297="","",MIN(100,IF(J297&gt;=300000,20,IF(J297&gt;=200000,10,5))+IF(OR(C297="Referral",C297="Passaparola"),20,IF(OR(C297="Sito web",C297="LinkedIn",C297="Email marketing"),15,10))+IF(L297&gt;=8,25,IF(L297&gt;=6,18,IF(L297&gt;=4,12,5)))+IF(AND(V297&lt;&gt;"",V297&lt;&gt;"Non risponde",V297&lt;&gt;"Non interessato"),10,0)+IF(X297="Eseguita",10,0)+IF(Z297&gt;0,15,0)))</f>
        <v/>
      </c>
      <c r="AJ297" s="11">
        <f>IF(AI297="","",IF(AI297&gt;=80,"Hot",IF(AI297&gt;=60,"Alta",IF(AI297&gt;=40,"Media","Bassa"))))</f>
        <v/>
      </c>
      <c r="AK297" s="11">
        <f>IF(B297="","",IF(U297="",TODAY()-B297,U297-B297))</f>
        <v/>
      </c>
      <c r="AL297" s="11">
        <f>IF(B297="","",IF(M297="Vinta","Chiusa - vinta",IF(M297="Persa","Chiusa - persa",IF(AND(U297="",TODAY()-B297&gt;1),"Contattare subito",IF(AND(M297="In corso",AH297&gt;7),"Lead in stallo",IF(AND(AN297&lt;&gt;"",AN297&lt;TODAY(),M297="In corso"),"Follow-up scaduto",IF(AND(K297="Offerta",Y297="",W297&lt;&gt;"",TODAY()-W297&gt;3),"Verificare offerta","OK"))))))</f>
        <v/>
      </c>
      <c r="AM297" s="38" t="n"/>
      <c r="AN297" s="39" t="n"/>
      <c r="AO297" s="11">
        <f>IF(AND(AN297&lt;&gt;"",AN297&lt;TODAY(),M297="In corso"),1,0)</f>
        <v/>
      </c>
      <c r="AP297" s="84">
        <f>IF(B297="","",IF(OR(M297="Vinta",M297="Persa"),0,IF(AL297="Contattare subito",50,0)+IF(AL297="Follow-up scaduto",40,0)+IF(AL297="Lead in stallo",35,0)+IF(AJ297="Hot",30,IF(AJ297="Alta",20,IF(AJ297="Media",10,0)))+IF(AO297=1,10,0)+L297/10+ROW()/100000))</f>
        <v/>
      </c>
    </row>
    <row r="298">
      <c r="A298" s="7">
        <f>IF(B298="","",ROW()-1)</f>
        <v/>
      </c>
      <c r="B298" s="14" t="n"/>
      <c r="C298" s="14" t="n"/>
      <c r="D298" s="14" t="n"/>
      <c r="E298" s="14" t="n"/>
      <c r="F298" s="14" t="n"/>
      <c r="G298" s="14" t="n"/>
      <c r="H298" s="14" t="n"/>
      <c r="I298" s="14" t="n"/>
      <c r="J298" s="14" t="n"/>
      <c r="K298" s="14" t="n"/>
      <c r="L298" s="7">
        <f>IF(K298="","",IF(K298="Nuovo",1,IF(K298="Tentativo contatto",1,IF(K298="Contattato",2,IF(K298="Qualificato",4,IF(K298="Visita fissata",5,IF(K298="Visita effettuata",6,IF(K298="Trattativa",7,IF(K298="Offerta",8,IF(K298="Prenotazione",9,IF(K298="Venduto",10,""))))))))))))</f>
        <v/>
      </c>
      <c r="M298" s="14" t="n"/>
      <c r="N298" s="7">
        <f>IF(L298&gt;=4,1,0)</f>
        <v/>
      </c>
      <c r="O298" s="7">
        <f>IF(L298&gt;=6,1,0)</f>
        <v/>
      </c>
      <c r="P298" s="7">
        <f>IF(L298&gt;=7,1,0)</f>
        <v/>
      </c>
      <c r="Q298" s="7">
        <f>IF(L298&gt;=8,1,0)</f>
        <v/>
      </c>
      <c r="R298" s="7">
        <f>IF(L298&gt;=9,1,0)</f>
        <v/>
      </c>
      <c r="S298" s="7">
        <f>IF(OR(L298=10,M298="Vinta"),1,0)</f>
        <v/>
      </c>
      <c r="T298" s="7">
        <f>IF(M298="Persa",1,0)</f>
        <v/>
      </c>
      <c r="U298" s="14" t="n"/>
      <c r="V298" s="14" t="n"/>
      <c r="W298" s="14" t="n"/>
      <c r="X298" s="14" t="n"/>
      <c r="Y298" s="15" t="n"/>
      <c r="Z298" s="15" t="n"/>
      <c r="AA298" s="15" t="n"/>
      <c r="AB298" s="14" t="n"/>
      <c r="AC298" s="7">
        <f>IF(B298="","",IF(AB298="",TODAY()-B298,AB298-B298))</f>
        <v/>
      </c>
      <c r="AD298" s="14" t="n"/>
      <c r="AE298" s="14" t="n"/>
      <c r="AF298" s="14" t="n"/>
      <c r="AG298" s="37">
        <f>IF(B298="","",MAX(B298,IF(U298="",0,U298),IF(W298="",0,W298),IF(AB298="",0,AB298),IF(AN298="",0,AN298)))</f>
        <v/>
      </c>
      <c r="AH298" s="11">
        <f>IF(AG298="","",TODAY()-AG298)</f>
        <v/>
      </c>
      <c r="AI298" s="11">
        <f>IF(B298="","",MIN(100,IF(J298&gt;=300000,20,IF(J298&gt;=200000,10,5))+IF(OR(C298="Referral",C298="Passaparola"),20,IF(OR(C298="Sito web",C298="LinkedIn",C298="Email marketing"),15,10))+IF(L298&gt;=8,25,IF(L298&gt;=6,18,IF(L298&gt;=4,12,5)))+IF(AND(V298&lt;&gt;"",V298&lt;&gt;"Non risponde",V298&lt;&gt;"Non interessato"),10,0)+IF(X298="Eseguita",10,0)+IF(Z298&gt;0,15,0)))</f>
        <v/>
      </c>
      <c r="AJ298" s="11">
        <f>IF(AI298="","",IF(AI298&gt;=80,"Hot",IF(AI298&gt;=60,"Alta",IF(AI298&gt;=40,"Media","Bassa"))))</f>
        <v/>
      </c>
      <c r="AK298" s="11">
        <f>IF(B298="","",IF(U298="",TODAY()-B298,U298-B298))</f>
        <v/>
      </c>
      <c r="AL298" s="11">
        <f>IF(B298="","",IF(M298="Vinta","Chiusa - vinta",IF(M298="Persa","Chiusa - persa",IF(AND(U298="",TODAY()-B298&gt;1),"Contattare subito",IF(AND(M298="In corso",AH298&gt;7),"Lead in stallo",IF(AND(AN298&lt;&gt;"",AN298&lt;TODAY(),M298="In corso"),"Follow-up scaduto",IF(AND(K298="Offerta",Y298="",W298&lt;&gt;"",TODAY()-W298&gt;3),"Verificare offerta","OK"))))))</f>
        <v/>
      </c>
      <c r="AM298" s="38" t="n"/>
      <c r="AN298" s="39" t="n"/>
      <c r="AO298" s="11">
        <f>IF(AND(AN298&lt;&gt;"",AN298&lt;TODAY(),M298="In corso"),1,0)</f>
        <v/>
      </c>
      <c r="AP298" s="84">
        <f>IF(B298="","",IF(OR(M298="Vinta",M298="Persa"),0,IF(AL298="Contattare subito",50,0)+IF(AL298="Follow-up scaduto",40,0)+IF(AL298="Lead in stallo",35,0)+IF(AJ298="Hot",30,IF(AJ298="Alta",20,IF(AJ298="Media",10,0)))+IF(AO298=1,10,0)+L298/10+ROW()/100000))</f>
        <v/>
      </c>
    </row>
    <row r="299">
      <c r="A299" s="7">
        <f>IF(B299="","",ROW()-1)</f>
        <v/>
      </c>
      <c r="B299" s="14" t="n"/>
      <c r="C299" s="14" t="n"/>
      <c r="D299" s="14" t="n"/>
      <c r="E299" s="14" t="n"/>
      <c r="F299" s="14" t="n"/>
      <c r="G299" s="14" t="n"/>
      <c r="H299" s="14" t="n"/>
      <c r="I299" s="14" t="n"/>
      <c r="J299" s="14" t="n"/>
      <c r="K299" s="14" t="n"/>
      <c r="L299" s="7">
        <f>IF(K299="","",IF(K299="Nuovo",1,IF(K299="Tentativo contatto",1,IF(K299="Contattato",2,IF(K299="Qualificato",4,IF(K299="Visita fissata",5,IF(K299="Visita effettuata",6,IF(K299="Trattativa",7,IF(K299="Offerta",8,IF(K299="Prenotazione",9,IF(K299="Venduto",10,""))))))))))))</f>
        <v/>
      </c>
      <c r="M299" s="14" t="n"/>
      <c r="N299" s="7">
        <f>IF(L299&gt;=4,1,0)</f>
        <v/>
      </c>
      <c r="O299" s="7">
        <f>IF(L299&gt;=6,1,0)</f>
        <v/>
      </c>
      <c r="P299" s="7">
        <f>IF(L299&gt;=7,1,0)</f>
        <v/>
      </c>
      <c r="Q299" s="7">
        <f>IF(L299&gt;=8,1,0)</f>
        <v/>
      </c>
      <c r="R299" s="7">
        <f>IF(L299&gt;=9,1,0)</f>
        <v/>
      </c>
      <c r="S299" s="7">
        <f>IF(OR(L299=10,M299="Vinta"),1,0)</f>
        <v/>
      </c>
      <c r="T299" s="7">
        <f>IF(M299="Persa",1,0)</f>
        <v/>
      </c>
      <c r="U299" s="14" t="n"/>
      <c r="V299" s="14" t="n"/>
      <c r="W299" s="14" t="n"/>
      <c r="X299" s="14" t="n"/>
      <c r="Y299" s="15" t="n"/>
      <c r="Z299" s="15" t="n"/>
      <c r="AA299" s="15" t="n"/>
      <c r="AB299" s="14" t="n"/>
      <c r="AC299" s="7">
        <f>IF(B299="","",IF(AB299="",TODAY()-B299,AB299-B299))</f>
        <v/>
      </c>
      <c r="AD299" s="14" t="n"/>
      <c r="AE299" s="14" t="n"/>
      <c r="AF299" s="14" t="n"/>
      <c r="AG299" s="37">
        <f>IF(B299="","",MAX(B299,IF(U299="",0,U299),IF(W299="",0,W299),IF(AB299="",0,AB299),IF(AN299="",0,AN299)))</f>
        <v/>
      </c>
      <c r="AH299" s="11">
        <f>IF(AG299="","",TODAY()-AG299)</f>
        <v/>
      </c>
      <c r="AI299" s="11">
        <f>IF(B299="","",MIN(100,IF(J299&gt;=300000,20,IF(J299&gt;=200000,10,5))+IF(OR(C299="Referral",C299="Passaparola"),20,IF(OR(C299="Sito web",C299="LinkedIn",C299="Email marketing"),15,10))+IF(L299&gt;=8,25,IF(L299&gt;=6,18,IF(L299&gt;=4,12,5)))+IF(AND(V299&lt;&gt;"",V299&lt;&gt;"Non risponde",V299&lt;&gt;"Non interessato"),10,0)+IF(X299="Eseguita",10,0)+IF(Z299&gt;0,15,0)))</f>
        <v/>
      </c>
      <c r="AJ299" s="11">
        <f>IF(AI299="","",IF(AI299&gt;=80,"Hot",IF(AI299&gt;=60,"Alta",IF(AI299&gt;=40,"Media","Bassa"))))</f>
        <v/>
      </c>
      <c r="AK299" s="11">
        <f>IF(B299="","",IF(U299="",TODAY()-B299,U299-B299))</f>
        <v/>
      </c>
      <c r="AL299" s="11">
        <f>IF(B299="","",IF(M299="Vinta","Chiusa - vinta",IF(M299="Persa","Chiusa - persa",IF(AND(U299="",TODAY()-B299&gt;1),"Contattare subito",IF(AND(M299="In corso",AH299&gt;7),"Lead in stallo",IF(AND(AN299&lt;&gt;"",AN299&lt;TODAY(),M299="In corso"),"Follow-up scaduto",IF(AND(K299="Offerta",Y299="",W299&lt;&gt;"",TODAY()-W299&gt;3),"Verificare offerta","OK"))))))</f>
        <v/>
      </c>
      <c r="AM299" s="38" t="n"/>
      <c r="AN299" s="39" t="n"/>
      <c r="AO299" s="11">
        <f>IF(AND(AN299&lt;&gt;"",AN299&lt;TODAY(),M299="In corso"),1,0)</f>
        <v/>
      </c>
      <c r="AP299" s="84">
        <f>IF(B299="","",IF(OR(M299="Vinta",M299="Persa"),0,IF(AL299="Contattare subito",50,0)+IF(AL299="Follow-up scaduto",40,0)+IF(AL299="Lead in stallo",35,0)+IF(AJ299="Hot",30,IF(AJ299="Alta",20,IF(AJ299="Media",10,0)))+IF(AO299=1,10,0)+L299/10+ROW()/100000))</f>
        <v/>
      </c>
    </row>
    <row r="300">
      <c r="A300" s="7">
        <f>IF(B300="","",ROW()-1)</f>
        <v/>
      </c>
      <c r="B300" s="14" t="n"/>
      <c r="C300" s="14" t="n"/>
      <c r="D300" s="14" t="n"/>
      <c r="E300" s="14" t="n"/>
      <c r="F300" s="14" t="n"/>
      <c r="G300" s="14" t="n"/>
      <c r="H300" s="14" t="n"/>
      <c r="I300" s="14" t="n"/>
      <c r="J300" s="14" t="n"/>
      <c r="K300" s="14" t="n"/>
      <c r="L300" s="7">
        <f>IF(K300="","",IF(K300="Nuovo",1,IF(K300="Tentativo contatto",1,IF(K300="Contattato",2,IF(K300="Qualificato",4,IF(K300="Visita fissata",5,IF(K300="Visita effettuata",6,IF(K300="Trattativa",7,IF(K300="Offerta",8,IF(K300="Prenotazione",9,IF(K300="Venduto",10,""))))))))))))</f>
        <v/>
      </c>
      <c r="M300" s="14" t="n"/>
      <c r="N300" s="7">
        <f>IF(L300&gt;=4,1,0)</f>
        <v/>
      </c>
      <c r="O300" s="7">
        <f>IF(L300&gt;=6,1,0)</f>
        <v/>
      </c>
      <c r="P300" s="7">
        <f>IF(L300&gt;=7,1,0)</f>
        <v/>
      </c>
      <c r="Q300" s="7">
        <f>IF(L300&gt;=8,1,0)</f>
        <v/>
      </c>
      <c r="R300" s="7">
        <f>IF(L300&gt;=9,1,0)</f>
        <v/>
      </c>
      <c r="S300" s="7">
        <f>IF(OR(L300=10,M300="Vinta"),1,0)</f>
        <v/>
      </c>
      <c r="T300" s="7">
        <f>IF(M300="Persa",1,0)</f>
        <v/>
      </c>
      <c r="U300" s="14" t="n"/>
      <c r="V300" s="14" t="n"/>
      <c r="W300" s="14" t="n"/>
      <c r="X300" s="14" t="n"/>
      <c r="Y300" s="15" t="n"/>
      <c r="Z300" s="15" t="n"/>
      <c r="AA300" s="15" t="n"/>
      <c r="AB300" s="14" t="n"/>
      <c r="AC300" s="7">
        <f>IF(B300="","",IF(AB300="",TODAY()-B300,AB300-B300))</f>
        <v/>
      </c>
      <c r="AD300" s="14" t="n"/>
      <c r="AE300" s="14" t="n"/>
      <c r="AF300" s="14" t="n"/>
      <c r="AG300" s="37">
        <f>IF(B300="","",MAX(B300,IF(U300="",0,U300),IF(W300="",0,W300),IF(AB300="",0,AB300),IF(AN300="",0,AN300)))</f>
        <v/>
      </c>
      <c r="AH300" s="11">
        <f>IF(AG300="","",TODAY()-AG300)</f>
        <v/>
      </c>
      <c r="AI300" s="11">
        <f>IF(B300="","",MIN(100,IF(J300&gt;=300000,20,IF(J300&gt;=200000,10,5))+IF(OR(C300="Referral",C300="Passaparola"),20,IF(OR(C300="Sito web",C300="LinkedIn",C300="Email marketing"),15,10))+IF(L300&gt;=8,25,IF(L300&gt;=6,18,IF(L300&gt;=4,12,5)))+IF(AND(V300&lt;&gt;"",V300&lt;&gt;"Non risponde",V300&lt;&gt;"Non interessato"),10,0)+IF(X300="Eseguita",10,0)+IF(Z300&gt;0,15,0)))</f>
        <v/>
      </c>
      <c r="AJ300" s="11">
        <f>IF(AI300="","",IF(AI300&gt;=80,"Hot",IF(AI300&gt;=60,"Alta",IF(AI300&gt;=40,"Media","Bassa"))))</f>
        <v/>
      </c>
      <c r="AK300" s="11">
        <f>IF(B300="","",IF(U300="",TODAY()-B300,U300-B300))</f>
        <v/>
      </c>
      <c r="AL300" s="11">
        <f>IF(B300="","",IF(M300="Vinta","Chiusa - vinta",IF(M300="Persa","Chiusa - persa",IF(AND(U300="",TODAY()-B300&gt;1),"Contattare subito",IF(AND(M300="In corso",AH300&gt;7),"Lead in stallo",IF(AND(AN300&lt;&gt;"",AN300&lt;TODAY(),M300="In corso"),"Follow-up scaduto",IF(AND(K300="Offerta",Y300="",W300&lt;&gt;"",TODAY()-W300&gt;3),"Verificare offerta","OK"))))))</f>
        <v/>
      </c>
      <c r="AM300" s="38" t="n"/>
      <c r="AN300" s="39" t="n"/>
      <c r="AO300" s="11">
        <f>IF(AND(AN300&lt;&gt;"",AN300&lt;TODAY(),M300="In corso"),1,0)</f>
        <v/>
      </c>
      <c r="AP300" s="84">
        <f>IF(B300="","",IF(OR(M300="Vinta",M300="Persa"),0,IF(AL300="Contattare subito",50,0)+IF(AL300="Follow-up scaduto",40,0)+IF(AL300="Lead in stallo",35,0)+IF(AJ300="Hot",30,IF(AJ300="Alta",20,IF(AJ300="Media",10,0)))+IF(AO300=1,10,0)+L300/10+ROW()/100000))</f>
        <v/>
      </c>
    </row>
    <row r="301">
      <c r="A301" s="7">
        <f>IF(B301="","",ROW()-1)</f>
        <v/>
      </c>
      <c r="B301" s="14" t="n"/>
      <c r="C301" s="14" t="n"/>
      <c r="D301" s="14" t="n"/>
      <c r="E301" s="14" t="n"/>
      <c r="F301" s="14" t="n"/>
      <c r="G301" s="14" t="n"/>
      <c r="H301" s="14" t="n"/>
      <c r="I301" s="14" t="n"/>
      <c r="J301" s="14" t="n"/>
      <c r="K301" s="14" t="n"/>
      <c r="L301" s="7">
        <f>IF(K301="","",IF(K301="Nuovo",1,IF(K301="Tentativo contatto",1,IF(K301="Contattato",2,IF(K301="Qualificato",4,IF(K301="Visita fissata",5,IF(K301="Visita effettuata",6,IF(K301="Trattativa",7,IF(K301="Offerta",8,IF(K301="Prenotazione",9,IF(K301="Venduto",10,""))))))))))))</f>
        <v/>
      </c>
      <c r="M301" s="14" t="n"/>
      <c r="N301" s="7">
        <f>IF(L301&gt;=4,1,0)</f>
        <v/>
      </c>
      <c r="O301" s="7">
        <f>IF(L301&gt;=6,1,0)</f>
        <v/>
      </c>
      <c r="P301" s="7">
        <f>IF(L301&gt;=7,1,0)</f>
        <v/>
      </c>
      <c r="Q301" s="7">
        <f>IF(L301&gt;=8,1,0)</f>
        <v/>
      </c>
      <c r="R301" s="7">
        <f>IF(L301&gt;=9,1,0)</f>
        <v/>
      </c>
      <c r="S301" s="7">
        <f>IF(OR(L301=10,M301="Vinta"),1,0)</f>
        <v/>
      </c>
      <c r="T301" s="7">
        <f>IF(M301="Persa",1,0)</f>
        <v/>
      </c>
      <c r="U301" s="14" t="n"/>
      <c r="V301" s="14" t="n"/>
      <c r="W301" s="14" t="n"/>
      <c r="X301" s="14" t="n"/>
      <c r="Y301" s="15" t="n"/>
      <c r="Z301" s="15" t="n"/>
      <c r="AA301" s="15" t="n"/>
      <c r="AB301" s="14" t="n"/>
      <c r="AC301" s="7">
        <f>IF(B301="","",IF(AB301="",TODAY()-B301,AB301-B301))</f>
        <v/>
      </c>
      <c r="AD301" s="14" t="n"/>
      <c r="AE301" s="14" t="n"/>
      <c r="AF301" s="14" t="n"/>
      <c r="AG301" s="37">
        <f>IF(B301="","",MAX(B301,IF(U301="",0,U301),IF(W301="",0,W301),IF(AB301="",0,AB301),IF(AN301="",0,AN301)))</f>
        <v/>
      </c>
      <c r="AH301" s="11">
        <f>IF(AG301="","",TODAY()-AG301)</f>
        <v/>
      </c>
      <c r="AI301" s="11">
        <f>IF(B301="","",MIN(100,IF(J301&gt;=300000,20,IF(J301&gt;=200000,10,5))+IF(OR(C301="Referral",C301="Passaparola"),20,IF(OR(C301="Sito web",C301="LinkedIn",C301="Email marketing"),15,10))+IF(L301&gt;=8,25,IF(L301&gt;=6,18,IF(L301&gt;=4,12,5)))+IF(AND(V301&lt;&gt;"",V301&lt;&gt;"Non risponde",V301&lt;&gt;"Non interessato"),10,0)+IF(X301="Eseguita",10,0)+IF(Z301&gt;0,15,0)))</f>
        <v/>
      </c>
      <c r="AJ301" s="11">
        <f>IF(AI301="","",IF(AI301&gt;=80,"Hot",IF(AI301&gt;=60,"Alta",IF(AI301&gt;=40,"Media","Bassa"))))</f>
        <v/>
      </c>
      <c r="AK301" s="11">
        <f>IF(B301="","",IF(U301="",TODAY()-B301,U301-B301))</f>
        <v/>
      </c>
      <c r="AL301" s="11">
        <f>IF(B301="","",IF(M301="Vinta","Chiusa - vinta",IF(M301="Persa","Chiusa - persa",IF(AND(U301="",TODAY()-B301&gt;1),"Contattare subito",IF(AND(M301="In corso",AH301&gt;7),"Lead in stallo",IF(AND(AN301&lt;&gt;"",AN301&lt;TODAY(),M301="In corso"),"Follow-up scaduto",IF(AND(K301="Offerta",Y301="",W301&lt;&gt;"",TODAY()-W301&gt;3),"Verificare offerta","OK"))))))</f>
        <v/>
      </c>
      <c r="AM301" s="38" t="n"/>
      <c r="AN301" s="39" t="n"/>
      <c r="AO301" s="11">
        <f>IF(AND(AN301&lt;&gt;"",AN301&lt;TODAY(),M301="In corso"),1,0)</f>
        <v/>
      </c>
      <c r="AP301" s="84">
        <f>IF(B301="","",IF(OR(M301="Vinta",M301="Persa"),0,IF(AL301="Contattare subito",50,0)+IF(AL301="Follow-up scaduto",40,0)+IF(AL301="Lead in stallo",35,0)+IF(AJ301="Hot",30,IF(AJ301="Alta",20,IF(AJ301="Media",10,0)))+IF(AO301=1,10,0)+L301/10+ROW()/100000))</f>
        <v/>
      </c>
    </row>
    <row r="302">
      <c r="A302" s="7">
        <f>IF(B302="","",ROW()-1)</f>
        <v/>
      </c>
      <c r="B302" s="14" t="n"/>
      <c r="C302" s="14" t="n"/>
      <c r="D302" s="14" t="n"/>
      <c r="E302" s="14" t="n"/>
      <c r="F302" s="14" t="n"/>
      <c r="G302" s="14" t="n"/>
      <c r="H302" s="14" t="n"/>
      <c r="I302" s="14" t="n"/>
      <c r="J302" s="14" t="n"/>
      <c r="K302" s="14" t="n"/>
      <c r="L302" s="7">
        <f>IF(K302="","",IF(K302="Nuovo",1,IF(K302="Tentativo contatto",1,IF(K302="Contattato",2,IF(K302="Qualificato",4,IF(K302="Visita fissata",5,IF(K302="Visita effettuata",6,IF(K302="Trattativa",7,IF(K302="Offerta",8,IF(K302="Prenotazione",9,IF(K302="Venduto",10,""))))))))))))</f>
        <v/>
      </c>
      <c r="M302" s="14" t="n"/>
      <c r="N302" s="7">
        <f>IF(L302&gt;=4,1,0)</f>
        <v/>
      </c>
      <c r="O302" s="7">
        <f>IF(L302&gt;=6,1,0)</f>
        <v/>
      </c>
      <c r="P302" s="7">
        <f>IF(L302&gt;=7,1,0)</f>
        <v/>
      </c>
      <c r="Q302" s="7">
        <f>IF(L302&gt;=8,1,0)</f>
        <v/>
      </c>
      <c r="R302" s="7">
        <f>IF(L302&gt;=9,1,0)</f>
        <v/>
      </c>
      <c r="S302" s="7">
        <f>IF(OR(L302=10,M302="Vinta"),1,0)</f>
        <v/>
      </c>
      <c r="T302" s="7">
        <f>IF(M302="Persa",1,0)</f>
        <v/>
      </c>
      <c r="U302" s="14" t="n"/>
      <c r="V302" s="14" t="n"/>
      <c r="W302" s="14" t="n"/>
      <c r="X302" s="14" t="n"/>
      <c r="Y302" s="15" t="n"/>
      <c r="Z302" s="15" t="n"/>
      <c r="AA302" s="15" t="n"/>
      <c r="AB302" s="14" t="n"/>
      <c r="AC302" s="7">
        <f>IF(B302="","",IF(AB302="",TODAY()-B302,AB302-B302))</f>
        <v/>
      </c>
      <c r="AD302" s="14" t="n"/>
      <c r="AE302" s="14" t="n"/>
      <c r="AF302" s="14" t="n"/>
      <c r="AG302" s="37">
        <f>IF(B302="","",MAX(B302,IF(U302="",0,U302),IF(W302="",0,W302),IF(AB302="",0,AB302),IF(AN302="",0,AN302)))</f>
        <v/>
      </c>
      <c r="AH302" s="11">
        <f>IF(AG302="","",TODAY()-AG302)</f>
        <v/>
      </c>
      <c r="AI302" s="11">
        <f>IF(B302="","",MIN(100,IF(J302&gt;=300000,20,IF(J302&gt;=200000,10,5))+IF(OR(C302="Referral",C302="Passaparola"),20,IF(OR(C302="Sito web",C302="LinkedIn",C302="Email marketing"),15,10))+IF(L302&gt;=8,25,IF(L302&gt;=6,18,IF(L302&gt;=4,12,5)))+IF(AND(V302&lt;&gt;"",V302&lt;&gt;"Non risponde",V302&lt;&gt;"Non interessato"),10,0)+IF(X302="Eseguita",10,0)+IF(Z302&gt;0,15,0)))</f>
        <v/>
      </c>
      <c r="AJ302" s="11">
        <f>IF(AI302="","",IF(AI302&gt;=80,"Hot",IF(AI302&gt;=60,"Alta",IF(AI302&gt;=40,"Media","Bassa"))))</f>
        <v/>
      </c>
      <c r="AK302" s="11">
        <f>IF(B302="","",IF(U302="",TODAY()-B302,U302-B302))</f>
        <v/>
      </c>
      <c r="AL302" s="11">
        <f>IF(B302="","",IF(M302="Vinta","Chiusa - vinta",IF(M302="Persa","Chiusa - persa",IF(AND(U302="",TODAY()-B302&gt;1),"Contattare subito",IF(AND(M302="In corso",AH302&gt;7),"Lead in stallo",IF(AND(AN302&lt;&gt;"",AN302&lt;TODAY(),M302="In corso"),"Follow-up scaduto",IF(AND(K302="Offerta",Y302="",W302&lt;&gt;"",TODAY()-W302&gt;3),"Verificare offerta","OK"))))))</f>
        <v/>
      </c>
      <c r="AM302" s="38" t="n"/>
      <c r="AN302" s="39" t="n"/>
      <c r="AO302" s="11">
        <f>IF(AND(AN302&lt;&gt;"",AN302&lt;TODAY(),M302="In corso"),1,0)</f>
        <v/>
      </c>
      <c r="AP302" s="84">
        <f>IF(B302="","",IF(OR(M302="Vinta",M302="Persa"),0,IF(AL302="Contattare subito",50,0)+IF(AL302="Follow-up scaduto",40,0)+IF(AL302="Lead in stallo",35,0)+IF(AJ302="Hot",30,IF(AJ302="Alta",20,IF(AJ302="Media",10,0)))+IF(AO302=1,10,0)+L302/10+ROW()/100000))</f>
        <v/>
      </c>
    </row>
    <row r="303">
      <c r="A303" s="7">
        <f>IF(B303="","",ROW()-1)</f>
        <v/>
      </c>
      <c r="B303" s="14" t="n"/>
      <c r="C303" s="14" t="n"/>
      <c r="D303" s="14" t="n"/>
      <c r="E303" s="14" t="n"/>
      <c r="F303" s="14" t="n"/>
      <c r="G303" s="14" t="n"/>
      <c r="H303" s="14" t="n"/>
      <c r="I303" s="14" t="n"/>
      <c r="J303" s="14" t="n"/>
      <c r="K303" s="14" t="n"/>
      <c r="L303" s="7">
        <f>IF(K303="","",IF(K303="Nuovo",1,IF(K303="Tentativo contatto",1,IF(K303="Contattato",2,IF(K303="Qualificato",4,IF(K303="Visita fissata",5,IF(K303="Visita effettuata",6,IF(K303="Trattativa",7,IF(K303="Offerta",8,IF(K303="Prenotazione",9,IF(K303="Venduto",10,""))))))))))))</f>
        <v/>
      </c>
      <c r="M303" s="14" t="n"/>
      <c r="N303" s="7">
        <f>IF(L303&gt;=4,1,0)</f>
        <v/>
      </c>
      <c r="O303" s="7">
        <f>IF(L303&gt;=6,1,0)</f>
        <v/>
      </c>
      <c r="P303" s="7">
        <f>IF(L303&gt;=7,1,0)</f>
        <v/>
      </c>
      <c r="Q303" s="7">
        <f>IF(L303&gt;=8,1,0)</f>
        <v/>
      </c>
      <c r="R303" s="7">
        <f>IF(L303&gt;=9,1,0)</f>
        <v/>
      </c>
      <c r="S303" s="7">
        <f>IF(OR(L303=10,M303="Vinta"),1,0)</f>
        <v/>
      </c>
      <c r="T303" s="7">
        <f>IF(M303="Persa",1,0)</f>
        <v/>
      </c>
      <c r="U303" s="14" t="n"/>
      <c r="V303" s="14" t="n"/>
      <c r="W303" s="14" t="n"/>
      <c r="X303" s="14" t="n"/>
      <c r="Y303" s="15" t="n"/>
      <c r="Z303" s="15" t="n"/>
      <c r="AA303" s="15" t="n"/>
      <c r="AB303" s="14" t="n"/>
      <c r="AC303" s="7">
        <f>IF(B303="","",IF(AB303="",TODAY()-B303,AB303-B303))</f>
        <v/>
      </c>
      <c r="AD303" s="14" t="n"/>
      <c r="AE303" s="14" t="n"/>
      <c r="AF303" s="14" t="n"/>
      <c r="AG303" s="37">
        <f>IF(B303="","",MAX(B303,IF(U303="",0,U303),IF(W303="",0,W303),IF(AB303="",0,AB303),IF(AN303="",0,AN303)))</f>
        <v/>
      </c>
      <c r="AH303" s="11">
        <f>IF(AG303="","",TODAY()-AG303)</f>
        <v/>
      </c>
      <c r="AI303" s="11">
        <f>IF(B303="","",MIN(100,IF(J303&gt;=300000,20,IF(J303&gt;=200000,10,5))+IF(OR(C303="Referral",C303="Passaparola"),20,IF(OR(C303="Sito web",C303="LinkedIn",C303="Email marketing"),15,10))+IF(L303&gt;=8,25,IF(L303&gt;=6,18,IF(L303&gt;=4,12,5)))+IF(AND(V303&lt;&gt;"",V303&lt;&gt;"Non risponde",V303&lt;&gt;"Non interessato"),10,0)+IF(X303="Eseguita",10,0)+IF(Z303&gt;0,15,0)))</f>
        <v/>
      </c>
      <c r="AJ303" s="11">
        <f>IF(AI303="","",IF(AI303&gt;=80,"Hot",IF(AI303&gt;=60,"Alta",IF(AI303&gt;=40,"Media","Bassa"))))</f>
        <v/>
      </c>
      <c r="AK303" s="11">
        <f>IF(B303="","",IF(U303="",TODAY()-B303,U303-B303))</f>
        <v/>
      </c>
      <c r="AL303" s="11">
        <f>IF(B303="","",IF(M303="Vinta","Chiusa - vinta",IF(M303="Persa","Chiusa - persa",IF(AND(U303="",TODAY()-B303&gt;1),"Contattare subito",IF(AND(M303="In corso",AH303&gt;7),"Lead in stallo",IF(AND(AN303&lt;&gt;"",AN303&lt;TODAY(),M303="In corso"),"Follow-up scaduto",IF(AND(K303="Offerta",Y303="",W303&lt;&gt;"",TODAY()-W303&gt;3),"Verificare offerta","OK"))))))</f>
        <v/>
      </c>
      <c r="AM303" s="38" t="n"/>
      <c r="AN303" s="39" t="n"/>
      <c r="AO303" s="11">
        <f>IF(AND(AN303&lt;&gt;"",AN303&lt;TODAY(),M303="In corso"),1,0)</f>
        <v/>
      </c>
      <c r="AP303" s="84">
        <f>IF(B303="","",IF(OR(M303="Vinta",M303="Persa"),0,IF(AL303="Contattare subito",50,0)+IF(AL303="Follow-up scaduto",40,0)+IF(AL303="Lead in stallo",35,0)+IF(AJ303="Hot",30,IF(AJ303="Alta",20,IF(AJ303="Media",10,0)))+IF(AO303=1,10,0)+L303/10+ROW()/100000))</f>
        <v/>
      </c>
    </row>
    <row r="304">
      <c r="A304" s="7">
        <f>IF(B304="","",ROW()-1)</f>
        <v/>
      </c>
      <c r="B304" s="14" t="n"/>
      <c r="C304" s="14" t="n"/>
      <c r="D304" s="14" t="n"/>
      <c r="E304" s="14" t="n"/>
      <c r="F304" s="14" t="n"/>
      <c r="G304" s="14" t="n"/>
      <c r="H304" s="14" t="n"/>
      <c r="I304" s="14" t="n"/>
      <c r="J304" s="14" t="n"/>
      <c r="K304" s="14" t="n"/>
      <c r="L304" s="7">
        <f>IF(K304="","",IF(K304="Nuovo",1,IF(K304="Tentativo contatto",1,IF(K304="Contattato",2,IF(K304="Qualificato",4,IF(K304="Visita fissata",5,IF(K304="Visita effettuata",6,IF(K304="Trattativa",7,IF(K304="Offerta",8,IF(K304="Prenotazione",9,IF(K304="Venduto",10,""))))))))))))</f>
        <v/>
      </c>
      <c r="M304" s="14" t="n"/>
      <c r="N304" s="7">
        <f>IF(L304&gt;=4,1,0)</f>
        <v/>
      </c>
      <c r="O304" s="7">
        <f>IF(L304&gt;=6,1,0)</f>
        <v/>
      </c>
      <c r="P304" s="7">
        <f>IF(L304&gt;=7,1,0)</f>
        <v/>
      </c>
      <c r="Q304" s="7">
        <f>IF(L304&gt;=8,1,0)</f>
        <v/>
      </c>
      <c r="R304" s="7">
        <f>IF(L304&gt;=9,1,0)</f>
        <v/>
      </c>
      <c r="S304" s="7">
        <f>IF(OR(L304=10,M304="Vinta"),1,0)</f>
        <v/>
      </c>
      <c r="T304" s="7">
        <f>IF(M304="Persa",1,0)</f>
        <v/>
      </c>
      <c r="U304" s="14" t="n"/>
      <c r="V304" s="14" t="n"/>
      <c r="W304" s="14" t="n"/>
      <c r="X304" s="14" t="n"/>
      <c r="Y304" s="15" t="n"/>
      <c r="Z304" s="15" t="n"/>
      <c r="AA304" s="15" t="n"/>
      <c r="AB304" s="14" t="n"/>
      <c r="AC304" s="7">
        <f>IF(B304="","",IF(AB304="",TODAY()-B304,AB304-B304))</f>
        <v/>
      </c>
      <c r="AD304" s="14" t="n"/>
      <c r="AE304" s="14" t="n"/>
      <c r="AF304" s="14" t="n"/>
      <c r="AG304" s="37">
        <f>IF(B304="","",MAX(B304,IF(U304="",0,U304),IF(W304="",0,W304),IF(AB304="",0,AB304),IF(AN304="",0,AN304)))</f>
        <v/>
      </c>
      <c r="AH304" s="11">
        <f>IF(AG304="","",TODAY()-AG304)</f>
        <v/>
      </c>
      <c r="AI304" s="11">
        <f>IF(B304="","",MIN(100,IF(J304&gt;=300000,20,IF(J304&gt;=200000,10,5))+IF(OR(C304="Referral",C304="Passaparola"),20,IF(OR(C304="Sito web",C304="LinkedIn",C304="Email marketing"),15,10))+IF(L304&gt;=8,25,IF(L304&gt;=6,18,IF(L304&gt;=4,12,5)))+IF(AND(V304&lt;&gt;"",V304&lt;&gt;"Non risponde",V304&lt;&gt;"Non interessato"),10,0)+IF(X304="Eseguita",10,0)+IF(Z304&gt;0,15,0)))</f>
        <v/>
      </c>
      <c r="AJ304" s="11">
        <f>IF(AI304="","",IF(AI304&gt;=80,"Hot",IF(AI304&gt;=60,"Alta",IF(AI304&gt;=40,"Media","Bassa"))))</f>
        <v/>
      </c>
      <c r="AK304" s="11">
        <f>IF(B304="","",IF(U304="",TODAY()-B304,U304-B304))</f>
        <v/>
      </c>
      <c r="AL304" s="11">
        <f>IF(B304="","",IF(M304="Vinta","Chiusa - vinta",IF(M304="Persa","Chiusa - persa",IF(AND(U304="",TODAY()-B304&gt;1),"Contattare subito",IF(AND(M304="In corso",AH304&gt;7),"Lead in stallo",IF(AND(AN304&lt;&gt;"",AN304&lt;TODAY(),M304="In corso"),"Follow-up scaduto",IF(AND(K304="Offerta",Y304="",W304&lt;&gt;"",TODAY()-W304&gt;3),"Verificare offerta","OK"))))))</f>
        <v/>
      </c>
      <c r="AM304" s="38" t="n"/>
      <c r="AN304" s="39" t="n"/>
      <c r="AO304" s="11">
        <f>IF(AND(AN304&lt;&gt;"",AN304&lt;TODAY(),M304="In corso"),1,0)</f>
        <v/>
      </c>
      <c r="AP304" s="84">
        <f>IF(B304="","",IF(OR(M304="Vinta",M304="Persa"),0,IF(AL304="Contattare subito",50,0)+IF(AL304="Follow-up scaduto",40,0)+IF(AL304="Lead in stallo",35,0)+IF(AJ304="Hot",30,IF(AJ304="Alta",20,IF(AJ304="Media",10,0)))+IF(AO304=1,10,0)+L304/10+ROW()/100000))</f>
        <v/>
      </c>
    </row>
    <row r="305">
      <c r="A305" s="7">
        <f>IF(B305="","",ROW()-1)</f>
        <v/>
      </c>
      <c r="B305" s="14" t="n"/>
      <c r="C305" s="14" t="n"/>
      <c r="D305" s="14" t="n"/>
      <c r="E305" s="14" t="n"/>
      <c r="F305" s="14" t="n"/>
      <c r="G305" s="14" t="n"/>
      <c r="H305" s="14" t="n"/>
      <c r="I305" s="14" t="n"/>
      <c r="J305" s="14" t="n"/>
      <c r="K305" s="14" t="n"/>
      <c r="L305" s="7">
        <f>IF(K305="","",IF(K305="Nuovo",1,IF(K305="Tentativo contatto",1,IF(K305="Contattato",2,IF(K305="Qualificato",4,IF(K305="Visita fissata",5,IF(K305="Visita effettuata",6,IF(K305="Trattativa",7,IF(K305="Offerta",8,IF(K305="Prenotazione",9,IF(K305="Venduto",10,""))))))))))))</f>
        <v/>
      </c>
      <c r="M305" s="14" t="n"/>
      <c r="N305" s="7">
        <f>IF(L305&gt;=4,1,0)</f>
        <v/>
      </c>
      <c r="O305" s="7">
        <f>IF(L305&gt;=6,1,0)</f>
        <v/>
      </c>
      <c r="P305" s="7">
        <f>IF(L305&gt;=7,1,0)</f>
        <v/>
      </c>
      <c r="Q305" s="7">
        <f>IF(L305&gt;=8,1,0)</f>
        <v/>
      </c>
      <c r="R305" s="7">
        <f>IF(L305&gt;=9,1,0)</f>
        <v/>
      </c>
      <c r="S305" s="7">
        <f>IF(OR(L305=10,M305="Vinta"),1,0)</f>
        <v/>
      </c>
      <c r="T305" s="7">
        <f>IF(M305="Persa",1,0)</f>
        <v/>
      </c>
      <c r="U305" s="14" t="n"/>
      <c r="V305" s="14" t="n"/>
      <c r="W305" s="14" t="n"/>
      <c r="X305" s="14" t="n"/>
      <c r="Y305" s="15" t="n"/>
      <c r="Z305" s="15" t="n"/>
      <c r="AA305" s="15" t="n"/>
      <c r="AB305" s="14" t="n"/>
      <c r="AC305" s="7">
        <f>IF(B305="","",IF(AB305="",TODAY()-B305,AB305-B305))</f>
        <v/>
      </c>
      <c r="AD305" s="14" t="n"/>
      <c r="AE305" s="14" t="n"/>
      <c r="AF305" s="14" t="n"/>
      <c r="AG305" s="37">
        <f>IF(B305="","",MAX(B305,IF(U305="",0,U305),IF(W305="",0,W305),IF(AB305="",0,AB305),IF(AN305="",0,AN305)))</f>
        <v/>
      </c>
      <c r="AH305" s="11">
        <f>IF(AG305="","",TODAY()-AG305)</f>
        <v/>
      </c>
      <c r="AI305" s="11">
        <f>IF(B305="","",MIN(100,IF(J305&gt;=300000,20,IF(J305&gt;=200000,10,5))+IF(OR(C305="Referral",C305="Passaparola"),20,IF(OR(C305="Sito web",C305="LinkedIn",C305="Email marketing"),15,10))+IF(L305&gt;=8,25,IF(L305&gt;=6,18,IF(L305&gt;=4,12,5)))+IF(AND(V305&lt;&gt;"",V305&lt;&gt;"Non risponde",V305&lt;&gt;"Non interessato"),10,0)+IF(X305="Eseguita",10,0)+IF(Z305&gt;0,15,0)))</f>
        <v/>
      </c>
      <c r="AJ305" s="11">
        <f>IF(AI305="","",IF(AI305&gt;=80,"Hot",IF(AI305&gt;=60,"Alta",IF(AI305&gt;=40,"Media","Bassa"))))</f>
        <v/>
      </c>
      <c r="AK305" s="11">
        <f>IF(B305="","",IF(U305="",TODAY()-B305,U305-B305))</f>
        <v/>
      </c>
      <c r="AL305" s="11">
        <f>IF(B305="","",IF(M305="Vinta","Chiusa - vinta",IF(M305="Persa","Chiusa - persa",IF(AND(U305="",TODAY()-B305&gt;1),"Contattare subito",IF(AND(M305="In corso",AH305&gt;7),"Lead in stallo",IF(AND(AN305&lt;&gt;"",AN305&lt;TODAY(),M305="In corso"),"Follow-up scaduto",IF(AND(K305="Offerta",Y305="",W305&lt;&gt;"",TODAY()-W305&gt;3),"Verificare offerta","OK"))))))</f>
        <v/>
      </c>
      <c r="AM305" s="38" t="n"/>
      <c r="AN305" s="39" t="n"/>
      <c r="AO305" s="11">
        <f>IF(AND(AN305&lt;&gt;"",AN305&lt;TODAY(),M305="In corso"),1,0)</f>
        <v/>
      </c>
      <c r="AP305" s="84">
        <f>IF(B305="","",IF(OR(M305="Vinta",M305="Persa"),0,IF(AL305="Contattare subito",50,0)+IF(AL305="Follow-up scaduto",40,0)+IF(AL305="Lead in stallo",35,0)+IF(AJ305="Hot",30,IF(AJ305="Alta",20,IF(AJ305="Media",10,0)))+IF(AO305=1,10,0)+L305/10+ROW()/100000))</f>
        <v/>
      </c>
    </row>
    <row r="306">
      <c r="A306" s="7">
        <f>IF(B306="","",ROW()-1)</f>
        <v/>
      </c>
      <c r="B306" s="14" t="n"/>
      <c r="C306" s="14" t="n"/>
      <c r="D306" s="14" t="n"/>
      <c r="E306" s="14" t="n"/>
      <c r="F306" s="14" t="n"/>
      <c r="G306" s="14" t="n"/>
      <c r="H306" s="14" t="n"/>
      <c r="I306" s="14" t="n"/>
      <c r="J306" s="14" t="n"/>
      <c r="K306" s="14" t="n"/>
      <c r="L306" s="7">
        <f>IF(K306="","",IF(K306="Nuovo",1,IF(K306="Tentativo contatto",1,IF(K306="Contattato",2,IF(K306="Qualificato",4,IF(K306="Visita fissata",5,IF(K306="Visita effettuata",6,IF(K306="Trattativa",7,IF(K306="Offerta",8,IF(K306="Prenotazione",9,IF(K306="Venduto",10,""))))))))))))</f>
        <v/>
      </c>
      <c r="M306" s="14" t="n"/>
      <c r="N306" s="7">
        <f>IF(L306&gt;=4,1,0)</f>
        <v/>
      </c>
      <c r="O306" s="7">
        <f>IF(L306&gt;=6,1,0)</f>
        <v/>
      </c>
      <c r="P306" s="7">
        <f>IF(L306&gt;=7,1,0)</f>
        <v/>
      </c>
      <c r="Q306" s="7">
        <f>IF(L306&gt;=8,1,0)</f>
        <v/>
      </c>
      <c r="R306" s="7">
        <f>IF(L306&gt;=9,1,0)</f>
        <v/>
      </c>
      <c r="S306" s="7">
        <f>IF(OR(L306=10,M306="Vinta"),1,0)</f>
        <v/>
      </c>
      <c r="T306" s="7">
        <f>IF(M306="Persa",1,0)</f>
        <v/>
      </c>
      <c r="U306" s="14" t="n"/>
      <c r="V306" s="14" t="n"/>
      <c r="W306" s="14" t="n"/>
      <c r="X306" s="14" t="n"/>
      <c r="Y306" s="15" t="n"/>
      <c r="Z306" s="15" t="n"/>
      <c r="AA306" s="15" t="n"/>
      <c r="AB306" s="14" t="n"/>
      <c r="AC306" s="7">
        <f>IF(B306="","",IF(AB306="",TODAY()-B306,AB306-B306))</f>
        <v/>
      </c>
      <c r="AD306" s="14" t="n"/>
      <c r="AE306" s="14" t="n"/>
      <c r="AF306" s="14" t="n"/>
      <c r="AG306" s="37">
        <f>IF(B306="","",MAX(B306,IF(U306="",0,U306),IF(W306="",0,W306),IF(AB306="",0,AB306),IF(AN306="",0,AN306)))</f>
        <v/>
      </c>
      <c r="AH306" s="11">
        <f>IF(AG306="","",TODAY()-AG306)</f>
        <v/>
      </c>
      <c r="AI306" s="11">
        <f>IF(B306="","",MIN(100,IF(J306&gt;=300000,20,IF(J306&gt;=200000,10,5))+IF(OR(C306="Referral",C306="Passaparola"),20,IF(OR(C306="Sito web",C306="LinkedIn",C306="Email marketing"),15,10))+IF(L306&gt;=8,25,IF(L306&gt;=6,18,IF(L306&gt;=4,12,5)))+IF(AND(V306&lt;&gt;"",V306&lt;&gt;"Non risponde",V306&lt;&gt;"Non interessato"),10,0)+IF(X306="Eseguita",10,0)+IF(Z306&gt;0,15,0)))</f>
        <v/>
      </c>
      <c r="AJ306" s="11">
        <f>IF(AI306="","",IF(AI306&gt;=80,"Hot",IF(AI306&gt;=60,"Alta",IF(AI306&gt;=40,"Media","Bassa"))))</f>
        <v/>
      </c>
      <c r="AK306" s="11">
        <f>IF(B306="","",IF(U306="",TODAY()-B306,U306-B306))</f>
        <v/>
      </c>
      <c r="AL306" s="11">
        <f>IF(B306="","",IF(M306="Vinta","Chiusa - vinta",IF(M306="Persa","Chiusa - persa",IF(AND(U306="",TODAY()-B306&gt;1),"Contattare subito",IF(AND(M306="In corso",AH306&gt;7),"Lead in stallo",IF(AND(AN306&lt;&gt;"",AN306&lt;TODAY(),M306="In corso"),"Follow-up scaduto",IF(AND(K306="Offerta",Y306="",W306&lt;&gt;"",TODAY()-W306&gt;3),"Verificare offerta","OK"))))))</f>
        <v/>
      </c>
      <c r="AM306" s="38" t="n"/>
      <c r="AN306" s="39" t="n"/>
      <c r="AO306" s="11">
        <f>IF(AND(AN306&lt;&gt;"",AN306&lt;TODAY(),M306="In corso"),1,0)</f>
        <v/>
      </c>
      <c r="AP306" s="84">
        <f>IF(B306="","",IF(OR(M306="Vinta",M306="Persa"),0,IF(AL306="Contattare subito",50,0)+IF(AL306="Follow-up scaduto",40,0)+IF(AL306="Lead in stallo",35,0)+IF(AJ306="Hot",30,IF(AJ306="Alta",20,IF(AJ306="Media",10,0)))+IF(AO306=1,10,0)+L306/10+ROW()/100000))</f>
        <v/>
      </c>
    </row>
    <row r="307">
      <c r="A307" s="7">
        <f>IF(B307="","",ROW()-1)</f>
        <v/>
      </c>
      <c r="B307" s="14" t="n"/>
      <c r="C307" s="14" t="n"/>
      <c r="D307" s="14" t="n"/>
      <c r="E307" s="14" t="n"/>
      <c r="F307" s="14" t="n"/>
      <c r="G307" s="14" t="n"/>
      <c r="H307" s="14" t="n"/>
      <c r="I307" s="14" t="n"/>
      <c r="J307" s="14" t="n"/>
      <c r="K307" s="14" t="n"/>
      <c r="L307" s="7">
        <f>IF(K307="","",IF(K307="Nuovo",1,IF(K307="Tentativo contatto",1,IF(K307="Contattato",2,IF(K307="Qualificato",4,IF(K307="Visita fissata",5,IF(K307="Visita effettuata",6,IF(K307="Trattativa",7,IF(K307="Offerta",8,IF(K307="Prenotazione",9,IF(K307="Venduto",10,""))))))))))))</f>
        <v/>
      </c>
      <c r="M307" s="14" t="n"/>
      <c r="N307" s="7">
        <f>IF(L307&gt;=4,1,0)</f>
        <v/>
      </c>
      <c r="O307" s="7">
        <f>IF(L307&gt;=6,1,0)</f>
        <v/>
      </c>
      <c r="P307" s="7">
        <f>IF(L307&gt;=7,1,0)</f>
        <v/>
      </c>
      <c r="Q307" s="7">
        <f>IF(L307&gt;=8,1,0)</f>
        <v/>
      </c>
      <c r="R307" s="7">
        <f>IF(L307&gt;=9,1,0)</f>
        <v/>
      </c>
      <c r="S307" s="7">
        <f>IF(OR(L307=10,M307="Vinta"),1,0)</f>
        <v/>
      </c>
      <c r="T307" s="7">
        <f>IF(M307="Persa",1,0)</f>
        <v/>
      </c>
      <c r="U307" s="14" t="n"/>
      <c r="V307" s="14" t="n"/>
      <c r="W307" s="14" t="n"/>
      <c r="X307" s="14" t="n"/>
      <c r="Y307" s="15" t="n"/>
      <c r="Z307" s="15" t="n"/>
      <c r="AA307" s="15" t="n"/>
      <c r="AB307" s="14" t="n"/>
      <c r="AC307" s="7">
        <f>IF(B307="","",IF(AB307="",TODAY()-B307,AB307-B307))</f>
        <v/>
      </c>
      <c r="AD307" s="14" t="n"/>
      <c r="AE307" s="14" t="n"/>
      <c r="AF307" s="14" t="n"/>
      <c r="AG307" s="37">
        <f>IF(B307="","",MAX(B307,IF(U307="",0,U307),IF(W307="",0,W307),IF(AB307="",0,AB307),IF(AN307="",0,AN307)))</f>
        <v/>
      </c>
      <c r="AH307" s="11">
        <f>IF(AG307="","",TODAY()-AG307)</f>
        <v/>
      </c>
      <c r="AI307" s="11">
        <f>IF(B307="","",MIN(100,IF(J307&gt;=300000,20,IF(J307&gt;=200000,10,5))+IF(OR(C307="Referral",C307="Passaparola"),20,IF(OR(C307="Sito web",C307="LinkedIn",C307="Email marketing"),15,10))+IF(L307&gt;=8,25,IF(L307&gt;=6,18,IF(L307&gt;=4,12,5)))+IF(AND(V307&lt;&gt;"",V307&lt;&gt;"Non risponde",V307&lt;&gt;"Non interessato"),10,0)+IF(X307="Eseguita",10,0)+IF(Z307&gt;0,15,0)))</f>
        <v/>
      </c>
      <c r="AJ307" s="11">
        <f>IF(AI307="","",IF(AI307&gt;=80,"Hot",IF(AI307&gt;=60,"Alta",IF(AI307&gt;=40,"Media","Bassa"))))</f>
        <v/>
      </c>
      <c r="AK307" s="11">
        <f>IF(B307="","",IF(U307="",TODAY()-B307,U307-B307))</f>
        <v/>
      </c>
      <c r="AL307" s="11">
        <f>IF(B307="","",IF(M307="Vinta","Chiusa - vinta",IF(M307="Persa","Chiusa - persa",IF(AND(U307="",TODAY()-B307&gt;1),"Contattare subito",IF(AND(M307="In corso",AH307&gt;7),"Lead in stallo",IF(AND(AN307&lt;&gt;"",AN307&lt;TODAY(),M307="In corso"),"Follow-up scaduto",IF(AND(K307="Offerta",Y307="",W307&lt;&gt;"",TODAY()-W307&gt;3),"Verificare offerta","OK"))))))</f>
        <v/>
      </c>
      <c r="AM307" s="38" t="n"/>
      <c r="AN307" s="39" t="n"/>
      <c r="AO307" s="11">
        <f>IF(AND(AN307&lt;&gt;"",AN307&lt;TODAY(),M307="In corso"),1,0)</f>
        <v/>
      </c>
      <c r="AP307" s="84">
        <f>IF(B307="","",IF(OR(M307="Vinta",M307="Persa"),0,IF(AL307="Contattare subito",50,0)+IF(AL307="Follow-up scaduto",40,0)+IF(AL307="Lead in stallo",35,0)+IF(AJ307="Hot",30,IF(AJ307="Alta",20,IF(AJ307="Media",10,0)))+IF(AO307=1,10,0)+L307/10+ROW()/100000))</f>
        <v/>
      </c>
    </row>
    <row r="308">
      <c r="A308" s="7">
        <f>IF(B308="","",ROW()-1)</f>
        <v/>
      </c>
      <c r="B308" s="14" t="n"/>
      <c r="C308" s="14" t="n"/>
      <c r="D308" s="14" t="n"/>
      <c r="E308" s="14" t="n"/>
      <c r="F308" s="14" t="n"/>
      <c r="G308" s="14" t="n"/>
      <c r="H308" s="14" t="n"/>
      <c r="I308" s="14" t="n"/>
      <c r="J308" s="14" t="n"/>
      <c r="K308" s="14" t="n"/>
      <c r="L308" s="7">
        <f>IF(K308="","",IF(K308="Nuovo",1,IF(K308="Tentativo contatto",1,IF(K308="Contattato",2,IF(K308="Qualificato",4,IF(K308="Visita fissata",5,IF(K308="Visita effettuata",6,IF(K308="Trattativa",7,IF(K308="Offerta",8,IF(K308="Prenotazione",9,IF(K308="Venduto",10,""))))))))))))</f>
        <v/>
      </c>
      <c r="M308" s="14" t="n"/>
      <c r="N308" s="7">
        <f>IF(L308&gt;=4,1,0)</f>
        <v/>
      </c>
      <c r="O308" s="7">
        <f>IF(L308&gt;=6,1,0)</f>
        <v/>
      </c>
      <c r="P308" s="7">
        <f>IF(L308&gt;=7,1,0)</f>
        <v/>
      </c>
      <c r="Q308" s="7">
        <f>IF(L308&gt;=8,1,0)</f>
        <v/>
      </c>
      <c r="R308" s="7">
        <f>IF(L308&gt;=9,1,0)</f>
        <v/>
      </c>
      <c r="S308" s="7">
        <f>IF(OR(L308=10,M308="Vinta"),1,0)</f>
        <v/>
      </c>
      <c r="T308" s="7">
        <f>IF(M308="Persa",1,0)</f>
        <v/>
      </c>
      <c r="U308" s="14" t="n"/>
      <c r="V308" s="14" t="n"/>
      <c r="W308" s="14" t="n"/>
      <c r="X308" s="14" t="n"/>
      <c r="Y308" s="15" t="n"/>
      <c r="Z308" s="15" t="n"/>
      <c r="AA308" s="15" t="n"/>
      <c r="AB308" s="14" t="n"/>
      <c r="AC308" s="7">
        <f>IF(B308="","",IF(AB308="",TODAY()-B308,AB308-B308))</f>
        <v/>
      </c>
      <c r="AD308" s="14" t="n"/>
      <c r="AE308" s="14" t="n"/>
      <c r="AF308" s="14" t="n"/>
      <c r="AG308" s="37">
        <f>IF(B308="","",MAX(B308,IF(U308="",0,U308),IF(W308="",0,W308),IF(AB308="",0,AB308),IF(AN308="",0,AN308)))</f>
        <v/>
      </c>
      <c r="AH308" s="11">
        <f>IF(AG308="","",TODAY()-AG308)</f>
        <v/>
      </c>
      <c r="AI308" s="11">
        <f>IF(B308="","",MIN(100,IF(J308&gt;=300000,20,IF(J308&gt;=200000,10,5))+IF(OR(C308="Referral",C308="Passaparola"),20,IF(OR(C308="Sito web",C308="LinkedIn",C308="Email marketing"),15,10))+IF(L308&gt;=8,25,IF(L308&gt;=6,18,IF(L308&gt;=4,12,5)))+IF(AND(V308&lt;&gt;"",V308&lt;&gt;"Non risponde",V308&lt;&gt;"Non interessato"),10,0)+IF(X308="Eseguita",10,0)+IF(Z308&gt;0,15,0)))</f>
        <v/>
      </c>
      <c r="AJ308" s="11">
        <f>IF(AI308="","",IF(AI308&gt;=80,"Hot",IF(AI308&gt;=60,"Alta",IF(AI308&gt;=40,"Media","Bassa"))))</f>
        <v/>
      </c>
      <c r="AK308" s="11">
        <f>IF(B308="","",IF(U308="",TODAY()-B308,U308-B308))</f>
        <v/>
      </c>
      <c r="AL308" s="11">
        <f>IF(B308="","",IF(M308="Vinta","Chiusa - vinta",IF(M308="Persa","Chiusa - persa",IF(AND(U308="",TODAY()-B308&gt;1),"Contattare subito",IF(AND(M308="In corso",AH308&gt;7),"Lead in stallo",IF(AND(AN308&lt;&gt;"",AN308&lt;TODAY(),M308="In corso"),"Follow-up scaduto",IF(AND(K308="Offerta",Y308="",W308&lt;&gt;"",TODAY()-W308&gt;3),"Verificare offerta","OK"))))))</f>
        <v/>
      </c>
      <c r="AM308" s="38" t="n"/>
      <c r="AN308" s="39" t="n"/>
      <c r="AO308" s="11">
        <f>IF(AND(AN308&lt;&gt;"",AN308&lt;TODAY(),M308="In corso"),1,0)</f>
        <v/>
      </c>
      <c r="AP308" s="84">
        <f>IF(B308="","",IF(OR(M308="Vinta",M308="Persa"),0,IF(AL308="Contattare subito",50,0)+IF(AL308="Follow-up scaduto",40,0)+IF(AL308="Lead in stallo",35,0)+IF(AJ308="Hot",30,IF(AJ308="Alta",20,IF(AJ308="Media",10,0)))+IF(AO308=1,10,0)+L308/10+ROW()/100000))</f>
        <v/>
      </c>
    </row>
    <row r="309">
      <c r="A309" s="7">
        <f>IF(B309="","",ROW()-1)</f>
        <v/>
      </c>
      <c r="B309" s="14" t="n"/>
      <c r="C309" s="14" t="n"/>
      <c r="D309" s="14" t="n"/>
      <c r="E309" s="14" t="n"/>
      <c r="F309" s="14" t="n"/>
      <c r="G309" s="14" t="n"/>
      <c r="H309" s="14" t="n"/>
      <c r="I309" s="14" t="n"/>
      <c r="J309" s="14" t="n"/>
      <c r="K309" s="14" t="n"/>
      <c r="L309" s="7">
        <f>IF(K309="","",IF(K309="Nuovo",1,IF(K309="Tentativo contatto",1,IF(K309="Contattato",2,IF(K309="Qualificato",4,IF(K309="Visita fissata",5,IF(K309="Visita effettuata",6,IF(K309="Trattativa",7,IF(K309="Offerta",8,IF(K309="Prenotazione",9,IF(K309="Venduto",10,""))))))))))))</f>
        <v/>
      </c>
      <c r="M309" s="14" t="n"/>
      <c r="N309" s="7">
        <f>IF(L309&gt;=4,1,0)</f>
        <v/>
      </c>
      <c r="O309" s="7">
        <f>IF(L309&gt;=6,1,0)</f>
        <v/>
      </c>
      <c r="P309" s="7">
        <f>IF(L309&gt;=7,1,0)</f>
        <v/>
      </c>
      <c r="Q309" s="7">
        <f>IF(L309&gt;=8,1,0)</f>
        <v/>
      </c>
      <c r="R309" s="7">
        <f>IF(L309&gt;=9,1,0)</f>
        <v/>
      </c>
      <c r="S309" s="7">
        <f>IF(OR(L309=10,M309="Vinta"),1,0)</f>
        <v/>
      </c>
      <c r="T309" s="7">
        <f>IF(M309="Persa",1,0)</f>
        <v/>
      </c>
      <c r="U309" s="14" t="n"/>
      <c r="V309" s="14" t="n"/>
      <c r="W309" s="14" t="n"/>
      <c r="X309" s="14" t="n"/>
      <c r="Y309" s="15" t="n"/>
      <c r="Z309" s="15" t="n"/>
      <c r="AA309" s="15" t="n"/>
      <c r="AB309" s="14" t="n"/>
      <c r="AC309" s="7">
        <f>IF(B309="","",IF(AB309="",TODAY()-B309,AB309-B309))</f>
        <v/>
      </c>
      <c r="AD309" s="14" t="n"/>
      <c r="AE309" s="14" t="n"/>
      <c r="AF309" s="14" t="n"/>
      <c r="AG309" s="37">
        <f>IF(B309="","",MAX(B309,IF(U309="",0,U309),IF(W309="",0,W309),IF(AB309="",0,AB309),IF(AN309="",0,AN309)))</f>
        <v/>
      </c>
      <c r="AH309" s="11">
        <f>IF(AG309="","",TODAY()-AG309)</f>
        <v/>
      </c>
      <c r="AI309" s="11">
        <f>IF(B309="","",MIN(100,IF(J309&gt;=300000,20,IF(J309&gt;=200000,10,5))+IF(OR(C309="Referral",C309="Passaparola"),20,IF(OR(C309="Sito web",C309="LinkedIn",C309="Email marketing"),15,10))+IF(L309&gt;=8,25,IF(L309&gt;=6,18,IF(L309&gt;=4,12,5)))+IF(AND(V309&lt;&gt;"",V309&lt;&gt;"Non risponde",V309&lt;&gt;"Non interessato"),10,0)+IF(X309="Eseguita",10,0)+IF(Z309&gt;0,15,0)))</f>
        <v/>
      </c>
      <c r="AJ309" s="11">
        <f>IF(AI309="","",IF(AI309&gt;=80,"Hot",IF(AI309&gt;=60,"Alta",IF(AI309&gt;=40,"Media","Bassa"))))</f>
        <v/>
      </c>
      <c r="AK309" s="11">
        <f>IF(B309="","",IF(U309="",TODAY()-B309,U309-B309))</f>
        <v/>
      </c>
      <c r="AL309" s="11">
        <f>IF(B309="","",IF(M309="Vinta","Chiusa - vinta",IF(M309="Persa","Chiusa - persa",IF(AND(U309="",TODAY()-B309&gt;1),"Contattare subito",IF(AND(M309="In corso",AH309&gt;7),"Lead in stallo",IF(AND(AN309&lt;&gt;"",AN309&lt;TODAY(),M309="In corso"),"Follow-up scaduto",IF(AND(K309="Offerta",Y309="",W309&lt;&gt;"",TODAY()-W309&gt;3),"Verificare offerta","OK"))))))</f>
        <v/>
      </c>
      <c r="AM309" s="38" t="n"/>
      <c r="AN309" s="39" t="n"/>
      <c r="AO309" s="11">
        <f>IF(AND(AN309&lt;&gt;"",AN309&lt;TODAY(),M309="In corso"),1,0)</f>
        <v/>
      </c>
      <c r="AP309" s="84">
        <f>IF(B309="","",IF(OR(M309="Vinta",M309="Persa"),0,IF(AL309="Contattare subito",50,0)+IF(AL309="Follow-up scaduto",40,0)+IF(AL309="Lead in stallo",35,0)+IF(AJ309="Hot",30,IF(AJ309="Alta",20,IF(AJ309="Media",10,0)))+IF(AO309=1,10,0)+L309/10+ROW()/100000))</f>
        <v/>
      </c>
    </row>
    <row r="310">
      <c r="A310" s="7">
        <f>IF(B310="","",ROW()-1)</f>
        <v/>
      </c>
      <c r="B310" s="14" t="n"/>
      <c r="C310" s="14" t="n"/>
      <c r="D310" s="14" t="n"/>
      <c r="E310" s="14" t="n"/>
      <c r="F310" s="14" t="n"/>
      <c r="G310" s="14" t="n"/>
      <c r="H310" s="14" t="n"/>
      <c r="I310" s="14" t="n"/>
      <c r="J310" s="14" t="n"/>
      <c r="K310" s="14" t="n"/>
      <c r="L310" s="7">
        <f>IF(K310="","",IF(K310="Nuovo",1,IF(K310="Tentativo contatto",1,IF(K310="Contattato",2,IF(K310="Qualificato",4,IF(K310="Visita fissata",5,IF(K310="Visita effettuata",6,IF(K310="Trattativa",7,IF(K310="Offerta",8,IF(K310="Prenotazione",9,IF(K310="Venduto",10,""))))))))))))</f>
        <v/>
      </c>
      <c r="M310" s="14" t="n"/>
      <c r="N310" s="7">
        <f>IF(L310&gt;=4,1,0)</f>
        <v/>
      </c>
      <c r="O310" s="7">
        <f>IF(L310&gt;=6,1,0)</f>
        <v/>
      </c>
      <c r="P310" s="7">
        <f>IF(L310&gt;=7,1,0)</f>
        <v/>
      </c>
      <c r="Q310" s="7">
        <f>IF(L310&gt;=8,1,0)</f>
        <v/>
      </c>
      <c r="R310" s="7">
        <f>IF(L310&gt;=9,1,0)</f>
        <v/>
      </c>
      <c r="S310" s="7">
        <f>IF(OR(L310=10,M310="Vinta"),1,0)</f>
        <v/>
      </c>
      <c r="T310" s="7">
        <f>IF(M310="Persa",1,0)</f>
        <v/>
      </c>
      <c r="U310" s="14" t="n"/>
      <c r="V310" s="14" t="n"/>
      <c r="W310" s="14" t="n"/>
      <c r="X310" s="14" t="n"/>
      <c r="Y310" s="15" t="n"/>
      <c r="Z310" s="15" t="n"/>
      <c r="AA310" s="15" t="n"/>
      <c r="AB310" s="14" t="n"/>
      <c r="AC310" s="7">
        <f>IF(B310="","",IF(AB310="",TODAY()-B310,AB310-B310))</f>
        <v/>
      </c>
      <c r="AD310" s="14" t="n"/>
      <c r="AE310" s="14" t="n"/>
      <c r="AF310" s="14" t="n"/>
      <c r="AG310" s="37">
        <f>IF(B310="","",MAX(B310,IF(U310="",0,U310),IF(W310="",0,W310),IF(AB310="",0,AB310),IF(AN310="",0,AN310)))</f>
        <v/>
      </c>
      <c r="AH310" s="11">
        <f>IF(AG310="","",TODAY()-AG310)</f>
        <v/>
      </c>
      <c r="AI310" s="11">
        <f>IF(B310="","",MIN(100,IF(J310&gt;=300000,20,IF(J310&gt;=200000,10,5))+IF(OR(C310="Referral",C310="Passaparola"),20,IF(OR(C310="Sito web",C310="LinkedIn",C310="Email marketing"),15,10))+IF(L310&gt;=8,25,IF(L310&gt;=6,18,IF(L310&gt;=4,12,5)))+IF(AND(V310&lt;&gt;"",V310&lt;&gt;"Non risponde",V310&lt;&gt;"Non interessato"),10,0)+IF(X310="Eseguita",10,0)+IF(Z310&gt;0,15,0)))</f>
        <v/>
      </c>
      <c r="AJ310" s="11">
        <f>IF(AI310="","",IF(AI310&gt;=80,"Hot",IF(AI310&gt;=60,"Alta",IF(AI310&gt;=40,"Media","Bassa"))))</f>
        <v/>
      </c>
      <c r="AK310" s="11">
        <f>IF(B310="","",IF(U310="",TODAY()-B310,U310-B310))</f>
        <v/>
      </c>
      <c r="AL310" s="11">
        <f>IF(B310="","",IF(M310="Vinta","Chiusa - vinta",IF(M310="Persa","Chiusa - persa",IF(AND(U310="",TODAY()-B310&gt;1),"Contattare subito",IF(AND(M310="In corso",AH310&gt;7),"Lead in stallo",IF(AND(AN310&lt;&gt;"",AN310&lt;TODAY(),M310="In corso"),"Follow-up scaduto",IF(AND(K310="Offerta",Y310="",W310&lt;&gt;"",TODAY()-W310&gt;3),"Verificare offerta","OK"))))))</f>
        <v/>
      </c>
      <c r="AM310" s="38" t="n"/>
      <c r="AN310" s="39" t="n"/>
      <c r="AO310" s="11">
        <f>IF(AND(AN310&lt;&gt;"",AN310&lt;TODAY(),M310="In corso"),1,0)</f>
        <v/>
      </c>
      <c r="AP310" s="84">
        <f>IF(B310="","",IF(OR(M310="Vinta",M310="Persa"),0,IF(AL310="Contattare subito",50,0)+IF(AL310="Follow-up scaduto",40,0)+IF(AL310="Lead in stallo",35,0)+IF(AJ310="Hot",30,IF(AJ310="Alta",20,IF(AJ310="Media",10,0)))+IF(AO310=1,10,0)+L310/10+ROW()/100000))</f>
        <v/>
      </c>
    </row>
    <row r="311">
      <c r="A311" s="7">
        <f>IF(B311="","",ROW()-1)</f>
        <v/>
      </c>
      <c r="B311" s="14" t="n"/>
      <c r="C311" s="14" t="n"/>
      <c r="D311" s="14" t="n"/>
      <c r="E311" s="14" t="n"/>
      <c r="F311" s="14" t="n"/>
      <c r="G311" s="14" t="n"/>
      <c r="H311" s="14" t="n"/>
      <c r="I311" s="14" t="n"/>
      <c r="J311" s="14" t="n"/>
      <c r="K311" s="14" t="n"/>
      <c r="L311" s="7">
        <f>IF(K311="","",IF(K311="Nuovo",1,IF(K311="Tentativo contatto",1,IF(K311="Contattato",2,IF(K311="Qualificato",4,IF(K311="Visita fissata",5,IF(K311="Visita effettuata",6,IF(K311="Trattativa",7,IF(K311="Offerta",8,IF(K311="Prenotazione",9,IF(K311="Venduto",10,""))))))))))))</f>
        <v/>
      </c>
      <c r="M311" s="14" t="n"/>
      <c r="N311" s="7">
        <f>IF(L311&gt;=4,1,0)</f>
        <v/>
      </c>
      <c r="O311" s="7">
        <f>IF(L311&gt;=6,1,0)</f>
        <v/>
      </c>
      <c r="P311" s="7">
        <f>IF(L311&gt;=7,1,0)</f>
        <v/>
      </c>
      <c r="Q311" s="7">
        <f>IF(L311&gt;=8,1,0)</f>
        <v/>
      </c>
      <c r="R311" s="7">
        <f>IF(L311&gt;=9,1,0)</f>
        <v/>
      </c>
      <c r="S311" s="7">
        <f>IF(OR(L311=10,M311="Vinta"),1,0)</f>
        <v/>
      </c>
      <c r="T311" s="7">
        <f>IF(M311="Persa",1,0)</f>
        <v/>
      </c>
      <c r="U311" s="14" t="n"/>
      <c r="V311" s="14" t="n"/>
      <c r="W311" s="14" t="n"/>
      <c r="X311" s="14" t="n"/>
      <c r="Y311" s="15" t="n"/>
      <c r="Z311" s="15" t="n"/>
      <c r="AA311" s="15" t="n"/>
      <c r="AB311" s="14" t="n"/>
      <c r="AC311" s="7">
        <f>IF(B311="","",IF(AB311="",TODAY()-B311,AB311-B311))</f>
        <v/>
      </c>
      <c r="AD311" s="14" t="n"/>
      <c r="AE311" s="14" t="n"/>
      <c r="AF311" s="14" t="n"/>
      <c r="AG311" s="37">
        <f>IF(B311="","",MAX(B311,IF(U311="",0,U311),IF(W311="",0,W311),IF(AB311="",0,AB311),IF(AN311="",0,AN311)))</f>
        <v/>
      </c>
      <c r="AH311" s="11">
        <f>IF(AG311="","",TODAY()-AG311)</f>
        <v/>
      </c>
      <c r="AI311" s="11">
        <f>IF(B311="","",MIN(100,IF(J311&gt;=300000,20,IF(J311&gt;=200000,10,5))+IF(OR(C311="Referral",C311="Passaparola"),20,IF(OR(C311="Sito web",C311="LinkedIn",C311="Email marketing"),15,10))+IF(L311&gt;=8,25,IF(L311&gt;=6,18,IF(L311&gt;=4,12,5)))+IF(AND(V311&lt;&gt;"",V311&lt;&gt;"Non risponde",V311&lt;&gt;"Non interessato"),10,0)+IF(X311="Eseguita",10,0)+IF(Z311&gt;0,15,0)))</f>
        <v/>
      </c>
      <c r="AJ311" s="11">
        <f>IF(AI311="","",IF(AI311&gt;=80,"Hot",IF(AI311&gt;=60,"Alta",IF(AI311&gt;=40,"Media","Bassa"))))</f>
        <v/>
      </c>
      <c r="AK311" s="11">
        <f>IF(B311="","",IF(U311="",TODAY()-B311,U311-B311))</f>
        <v/>
      </c>
      <c r="AL311" s="11">
        <f>IF(B311="","",IF(M311="Vinta","Chiusa - vinta",IF(M311="Persa","Chiusa - persa",IF(AND(U311="",TODAY()-B311&gt;1),"Contattare subito",IF(AND(M311="In corso",AH311&gt;7),"Lead in stallo",IF(AND(AN311&lt;&gt;"",AN311&lt;TODAY(),M311="In corso"),"Follow-up scaduto",IF(AND(K311="Offerta",Y311="",W311&lt;&gt;"",TODAY()-W311&gt;3),"Verificare offerta","OK"))))))</f>
        <v/>
      </c>
      <c r="AM311" s="38" t="n"/>
      <c r="AN311" s="39" t="n"/>
      <c r="AO311" s="11">
        <f>IF(AND(AN311&lt;&gt;"",AN311&lt;TODAY(),M311="In corso"),1,0)</f>
        <v/>
      </c>
      <c r="AP311" s="84">
        <f>IF(B311="","",IF(OR(M311="Vinta",M311="Persa"),0,IF(AL311="Contattare subito",50,0)+IF(AL311="Follow-up scaduto",40,0)+IF(AL311="Lead in stallo",35,0)+IF(AJ311="Hot",30,IF(AJ311="Alta",20,IF(AJ311="Media",10,0)))+IF(AO311=1,10,0)+L311/10+ROW()/100000))</f>
        <v/>
      </c>
    </row>
    <row r="312">
      <c r="A312" s="7">
        <f>IF(B312="","",ROW()-1)</f>
        <v/>
      </c>
      <c r="B312" s="14" t="n"/>
      <c r="C312" s="14" t="n"/>
      <c r="D312" s="14" t="n"/>
      <c r="E312" s="14" t="n"/>
      <c r="F312" s="14" t="n"/>
      <c r="G312" s="14" t="n"/>
      <c r="H312" s="14" t="n"/>
      <c r="I312" s="14" t="n"/>
      <c r="J312" s="14" t="n"/>
      <c r="K312" s="14" t="n"/>
      <c r="L312" s="7">
        <f>IF(K312="","",IF(K312="Nuovo",1,IF(K312="Tentativo contatto",1,IF(K312="Contattato",2,IF(K312="Qualificato",4,IF(K312="Visita fissata",5,IF(K312="Visita effettuata",6,IF(K312="Trattativa",7,IF(K312="Offerta",8,IF(K312="Prenotazione",9,IF(K312="Venduto",10,""))))))))))))</f>
        <v/>
      </c>
      <c r="M312" s="14" t="n"/>
      <c r="N312" s="7">
        <f>IF(L312&gt;=4,1,0)</f>
        <v/>
      </c>
      <c r="O312" s="7">
        <f>IF(L312&gt;=6,1,0)</f>
        <v/>
      </c>
      <c r="P312" s="7">
        <f>IF(L312&gt;=7,1,0)</f>
        <v/>
      </c>
      <c r="Q312" s="7">
        <f>IF(L312&gt;=8,1,0)</f>
        <v/>
      </c>
      <c r="R312" s="7">
        <f>IF(L312&gt;=9,1,0)</f>
        <v/>
      </c>
      <c r="S312" s="7">
        <f>IF(OR(L312=10,M312="Vinta"),1,0)</f>
        <v/>
      </c>
      <c r="T312" s="7">
        <f>IF(M312="Persa",1,0)</f>
        <v/>
      </c>
      <c r="U312" s="14" t="n"/>
      <c r="V312" s="14" t="n"/>
      <c r="W312" s="14" t="n"/>
      <c r="X312" s="14" t="n"/>
      <c r="Y312" s="15" t="n"/>
      <c r="Z312" s="15" t="n"/>
      <c r="AA312" s="15" t="n"/>
      <c r="AB312" s="14" t="n"/>
      <c r="AC312" s="7">
        <f>IF(B312="","",IF(AB312="",TODAY()-B312,AB312-B312))</f>
        <v/>
      </c>
      <c r="AD312" s="14" t="n"/>
      <c r="AE312" s="14" t="n"/>
      <c r="AF312" s="14" t="n"/>
      <c r="AG312" s="37">
        <f>IF(B312="","",MAX(B312,IF(U312="",0,U312),IF(W312="",0,W312),IF(AB312="",0,AB312),IF(AN312="",0,AN312)))</f>
        <v/>
      </c>
      <c r="AH312" s="11">
        <f>IF(AG312="","",TODAY()-AG312)</f>
        <v/>
      </c>
      <c r="AI312" s="11">
        <f>IF(B312="","",MIN(100,IF(J312&gt;=300000,20,IF(J312&gt;=200000,10,5))+IF(OR(C312="Referral",C312="Passaparola"),20,IF(OR(C312="Sito web",C312="LinkedIn",C312="Email marketing"),15,10))+IF(L312&gt;=8,25,IF(L312&gt;=6,18,IF(L312&gt;=4,12,5)))+IF(AND(V312&lt;&gt;"",V312&lt;&gt;"Non risponde",V312&lt;&gt;"Non interessato"),10,0)+IF(X312="Eseguita",10,0)+IF(Z312&gt;0,15,0)))</f>
        <v/>
      </c>
      <c r="AJ312" s="11">
        <f>IF(AI312="","",IF(AI312&gt;=80,"Hot",IF(AI312&gt;=60,"Alta",IF(AI312&gt;=40,"Media","Bassa"))))</f>
        <v/>
      </c>
      <c r="AK312" s="11">
        <f>IF(B312="","",IF(U312="",TODAY()-B312,U312-B312))</f>
        <v/>
      </c>
      <c r="AL312" s="11">
        <f>IF(B312="","",IF(M312="Vinta","Chiusa - vinta",IF(M312="Persa","Chiusa - persa",IF(AND(U312="",TODAY()-B312&gt;1),"Contattare subito",IF(AND(M312="In corso",AH312&gt;7),"Lead in stallo",IF(AND(AN312&lt;&gt;"",AN312&lt;TODAY(),M312="In corso"),"Follow-up scaduto",IF(AND(K312="Offerta",Y312="",W312&lt;&gt;"",TODAY()-W312&gt;3),"Verificare offerta","OK"))))))</f>
        <v/>
      </c>
      <c r="AM312" s="38" t="n"/>
      <c r="AN312" s="39" t="n"/>
      <c r="AO312" s="11">
        <f>IF(AND(AN312&lt;&gt;"",AN312&lt;TODAY(),M312="In corso"),1,0)</f>
        <v/>
      </c>
      <c r="AP312" s="84">
        <f>IF(B312="","",IF(OR(M312="Vinta",M312="Persa"),0,IF(AL312="Contattare subito",50,0)+IF(AL312="Follow-up scaduto",40,0)+IF(AL312="Lead in stallo",35,0)+IF(AJ312="Hot",30,IF(AJ312="Alta",20,IF(AJ312="Media",10,0)))+IF(AO312=1,10,0)+L312/10+ROW()/100000))</f>
        <v/>
      </c>
    </row>
    <row r="313">
      <c r="A313" s="7">
        <f>IF(B313="","",ROW()-1)</f>
        <v/>
      </c>
      <c r="B313" s="14" t="n"/>
      <c r="C313" s="14" t="n"/>
      <c r="D313" s="14" t="n"/>
      <c r="E313" s="14" t="n"/>
      <c r="F313" s="14" t="n"/>
      <c r="G313" s="14" t="n"/>
      <c r="H313" s="14" t="n"/>
      <c r="I313" s="14" t="n"/>
      <c r="J313" s="14" t="n"/>
      <c r="K313" s="14" t="n"/>
      <c r="L313" s="7">
        <f>IF(K313="","",IF(K313="Nuovo",1,IF(K313="Tentativo contatto",1,IF(K313="Contattato",2,IF(K313="Qualificato",4,IF(K313="Visita fissata",5,IF(K313="Visita effettuata",6,IF(K313="Trattativa",7,IF(K313="Offerta",8,IF(K313="Prenotazione",9,IF(K313="Venduto",10,""))))))))))))</f>
        <v/>
      </c>
      <c r="M313" s="14" t="n"/>
      <c r="N313" s="7">
        <f>IF(L313&gt;=4,1,0)</f>
        <v/>
      </c>
      <c r="O313" s="7">
        <f>IF(L313&gt;=6,1,0)</f>
        <v/>
      </c>
      <c r="P313" s="7">
        <f>IF(L313&gt;=7,1,0)</f>
        <v/>
      </c>
      <c r="Q313" s="7">
        <f>IF(L313&gt;=8,1,0)</f>
        <v/>
      </c>
      <c r="R313" s="7">
        <f>IF(L313&gt;=9,1,0)</f>
        <v/>
      </c>
      <c r="S313" s="7">
        <f>IF(OR(L313=10,M313="Vinta"),1,0)</f>
        <v/>
      </c>
      <c r="T313" s="7">
        <f>IF(M313="Persa",1,0)</f>
        <v/>
      </c>
      <c r="U313" s="14" t="n"/>
      <c r="V313" s="14" t="n"/>
      <c r="W313" s="14" t="n"/>
      <c r="X313" s="14" t="n"/>
      <c r="Y313" s="15" t="n"/>
      <c r="Z313" s="15" t="n"/>
      <c r="AA313" s="15" t="n"/>
      <c r="AB313" s="14" t="n"/>
      <c r="AC313" s="7">
        <f>IF(B313="","",IF(AB313="",TODAY()-B313,AB313-B313))</f>
        <v/>
      </c>
      <c r="AD313" s="14" t="n"/>
      <c r="AE313" s="14" t="n"/>
      <c r="AF313" s="14" t="n"/>
      <c r="AG313" s="37">
        <f>IF(B313="","",MAX(B313,IF(U313="",0,U313),IF(W313="",0,W313),IF(AB313="",0,AB313),IF(AN313="",0,AN313)))</f>
        <v/>
      </c>
      <c r="AH313" s="11">
        <f>IF(AG313="","",TODAY()-AG313)</f>
        <v/>
      </c>
      <c r="AI313" s="11">
        <f>IF(B313="","",MIN(100,IF(J313&gt;=300000,20,IF(J313&gt;=200000,10,5))+IF(OR(C313="Referral",C313="Passaparola"),20,IF(OR(C313="Sito web",C313="LinkedIn",C313="Email marketing"),15,10))+IF(L313&gt;=8,25,IF(L313&gt;=6,18,IF(L313&gt;=4,12,5)))+IF(AND(V313&lt;&gt;"",V313&lt;&gt;"Non risponde",V313&lt;&gt;"Non interessato"),10,0)+IF(X313="Eseguita",10,0)+IF(Z313&gt;0,15,0)))</f>
        <v/>
      </c>
      <c r="AJ313" s="11">
        <f>IF(AI313="","",IF(AI313&gt;=80,"Hot",IF(AI313&gt;=60,"Alta",IF(AI313&gt;=40,"Media","Bassa"))))</f>
        <v/>
      </c>
      <c r="AK313" s="11">
        <f>IF(B313="","",IF(U313="",TODAY()-B313,U313-B313))</f>
        <v/>
      </c>
      <c r="AL313" s="11">
        <f>IF(B313="","",IF(M313="Vinta","Chiusa - vinta",IF(M313="Persa","Chiusa - persa",IF(AND(U313="",TODAY()-B313&gt;1),"Contattare subito",IF(AND(M313="In corso",AH313&gt;7),"Lead in stallo",IF(AND(AN313&lt;&gt;"",AN313&lt;TODAY(),M313="In corso"),"Follow-up scaduto",IF(AND(K313="Offerta",Y313="",W313&lt;&gt;"",TODAY()-W313&gt;3),"Verificare offerta","OK"))))))</f>
        <v/>
      </c>
      <c r="AM313" s="38" t="n"/>
      <c r="AN313" s="39" t="n"/>
      <c r="AO313" s="11">
        <f>IF(AND(AN313&lt;&gt;"",AN313&lt;TODAY(),M313="In corso"),1,0)</f>
        <v/>
      </c>
      <c r="AP313" s="84">
        <f>IF(B313="","",IF(OR(M313="Vinta",M313="Persa"),0,IF(AL313="Contattare subito",50,0)+IF(AL313="Follow-up scaduto",40,0)+IF(AL313="Lead in stallo",35,0)+IF(AJ313="Hot",30,IF(AJ313="Alta",20,IF(AJ313="Media",10,0)))+IF(AO313=1,10,0)+L313/10+ROW()/100000))</f>
        <v/>
      </c>
    </row>
    <row r="314">
      <c r="A314" s="7">
        <f>IF(B314="","",ROW()-1)</f>
        <v/>
      </c>
      <c r="B314" s="14" t="n"/>
      <c r="C314" s="14" t="n"/>
      <c r="D314" s="14" t="n"/>
      <c r="E314" s="14" t="n"/>
      <c r="F314" s="14" t="n"/>
      <c r="G314" s="14" t="n"/>
      <c r="H314" s="14" t="n"/>
      <c r="I314" s="14" t="n"/>
      <c r="J314" s="14" t="n"/>
      <c r="K314" s="14" t="n"/>
      <c r="L314" s="7">
        <f>IF(K314="","",IF(K314="Nuovo",1,IF(K314="Tentativo contatto",1,IF(K314="Contattato",2,IF(K314="Qualificato",4,IF(K314="Visita fissata",5,IF(K314="Visita effettuata",6,IF(K314="Trattativa",7,IF(K314="Offerta",8,IF(K314="Prenotazione",9,IF(K314="Venduto",10,""))))))))))))</f>
        <v/>
      </c>
      <c r="M314" s="14" t="n"/>
      <c r="N314" s="7">
        <f>IF(L314&gt;=4,1,0)</f>
        <v/>
      </c>
      <c r="O314" s="7">
        <f>IF(L314&gt;=6,1,0)</f>
        <v/>
      </c>
      <c r="P314" s="7">
        <f>IF(L314&gt;=7,1,0)</f>
        <v/>
      </c>
      <c r="Q314" s="7">
        <f>IF(L314&gt;=8,1,0)</f>
        <v/>
      </c>
      <c r="R314" s="7">
        <f>IF(L314&gt;=9,1,0)</f>
        <v/>
      </c>
      <c r="S314" s="7">
        <f>IF(OR(L314=10,M314="Vinta"),1,0)</f>
        <v/>
      </c>
      <c r="T314" s="7">
        <f>IF(M314="Persa",1,0)</f>
        <v/>
      </c>
      <c r="U314" s="14" t="n"/>
      <c r="V314" s="14" t="n"/>
      <c r="W314" s="14" t="n"/>
      <c r="X314" s="14" t="n"/>
      <c r="Y314" s="15" t="n"/>
      <c r="Z314" s="15" t="n"/>
      <c r="AA314" s="15" t="n"/>
      <c r="AB314" s="14" t="n"/>
      <c r="AC314" s="7">
        <f>IF(B314="","",IF(AB314="",TODAY()-B314,AB314-B314))</f>
        <v/>
      </c>
      <c r="AD314" s="14" t="n"/>
      <c r="AE314" s="14" t="n"/>
      <c r="AF314" s="14" t="n"/>
      <c r="AG314" s="37">
        <f>IF(B314="","",MAX(B314,IF(U314="",0,U314),IF(W314="",0,W314),IF(AB314="",0,AB314),IF(AN314="",0,AN314)))</f>
        <v/>
      </c>
      <c r="AH314" s="11">
        <f>IF(AG314="","",TODAY()-AG314)</f>
        <v/>
      </c>
      <c r="AI314" s="11">
        <f>IF(B314="","",MIN(100,IF(J314&gt;=300000,20,IF(J314&gt;=200000,10,5))+IF(OR(C314="Referral",C314="Passaparola"),20,IF(OR(C314="Sito web",C314="LinkedIn",C314="Email marketing"),15,10))+IF(L314&gt;=8,25,IF(L314&gt;=6,18,IF(L314&gt;=4,12,5)))+IF(AND(V314&lt;&gt;"",V314&lt;&gt;"Non risponde",V314&lt;&gt;"Non interessato"),10,0)+IF(X314="Eseguita",10,0)+IF(Z314&gt;0,15,0)))</f>
        <v/>
      </c>
      <c r="AJ314" s="11">
        <f>IF(AI314="","",IF(AI314&gt;=80,"Hot",IF(AI314&gt;=60,"Alta",IF(AI314&gt;=40,"Media","Bassa"))))</f>
        <v/>
      </c>
      <c r="AK314" s="11">
        <f>IF(B314="","",IF(U314="",TODAY()-B314,U314-B314))</f>
        <v/>
      </c>
      <c r="AL314" s="11">
        <f>IF(B314="","",IF(M314="Vinta","Chiusa - vinta",IF(M314="Persa","Chiusa - persa",IF(AND(U314="",TODAY()-B314&gt;1),"Contattare subito",IF(AND(M314="In corso",AH314&gt;7),"Lead in stallo",IF(AND(AN314&lt;&gt;"",AN314&lt;TODAY(),M314="In corso"),"Follow-up scaduto",IF(AND(K314="Offerta",Y314="",W314&lt;&gt;"",TODAY()-W314&gt;3),"Verificare offerta","OK"))))))</f>
        <v/>
      </c>
      <c r="AM314" s="38" t="n"/>
      <c r="AN314" s="39" t="n"/>
      <c r="AO314" s="11">
        <f>IF(AND(AN314&lt;&gt;"",AN314&lt;TODAY(),M314="In corso"),1,0)</f>
        <v/>
      </c>
      <c r="AP314" s="84">
        <f>IF(B314="","",IF(OR(M314="Vinta",M314="Persa"),0,IF(AL314="Contattare subito",50,0)+IF(AL314="Follow-up scaduto",40,0)+IF(AL314="Lead in stallo",35,0)+IF(AJ314="Hot",30,IF(AJ314="Alta",20,IF(AJ314="Media",10,0)))+IF(AO314=1,10,0)+L314/10+ROW()/100000))</f>
        <v/>
      </c>
    </row>
    <row r="315">
      <c r="A315" s="7">
        <f>IF(B315="","",ROW()-1)</f>
        <v/>
      </c>
      <c r="B315" s="14" t="n"/>
      <c r="C315" s="14" t="n"/>
      <c r="D315" s="14" t="n"/>
      <c r="E315" s="14" t="n"/>
      <c r="F315" s="14" t="n"/>
      <c r="G315" s="14" t="n"/>
      <c r="H315" s="14" t="n"/>
      <c r="I315" s="14" t="n"/>
      <c r="J315" s="14" t="n"/>
      <c r="K315" s="14" t="n"/>
      <c r="L315" s="7">
        <f>IF(K315="","",IF(K315="Nuovo",1,IF(K315="Tentativo contatto",1,IF(K315="Contattato",2,IF(K315="Qualificato",4,IF(K315="Visita fissata",5,IF(K315="Visita effettuata",6,IF(K315="Trattativa",7,IF(K315="Offerta",8,IF(K315="Prenotazione",9,IF(K315="Venduto",10,""))))))))))))</f>
        <v/>
      </c>
      <c r="M315" s="14" t="n"/>
      <c r="N315" s="7">
        <f>IF(L315&gt;=4,1,0)</f>
        <v/>
      </c>
      <c r="O315" s="7">
        <f>IF(L315&gt;=6,1,0)</f>
        <v/>
      </c>
      <c r="P315" s="7">
        <f>IF(L315&gt;=7,1,0)</f>
        <v/>
      </c>
      <c r="Q315" s="7">
        <f>IF(L315&gt;=8,1,0)</f>
        <v/>
      </c>
      <c r="R315" s="7">
        <f>IF(L315&gt;=9,1,0)</f>
        <v/>
      </c>
      <c r="S315" s="7">
        <f>IF(OR(L315=10,M315="Vinta"),1,0)</f>
        <v/>
      </c>
      <c r="T315" s="7">
        <f>IF(M315="Persa",1,0)</f>
        <v/>
      </c>
      <c r="U315" s="14" t="n"/>
      <c r="V315" s="14" t="n"/>
      <c r="W315" s="14" t="n"/>
      <c r="X315" s="14" t="n"/>
      <c r="Y315" s="15" t="n"/>
      <c r="Z315" s="15" t="n"/>
      <c r="AA315" s="15" t="n"/>
      <c r="AB315" s="14" t="n"/>
      <c r="AC315" s="7">
        <f>IF(B315="","",IF(AB315="",TODAY()-B315,AB315-B315))</f>
        <v/>
      </c>
      <c r="AD315" s="14" t="n"/>
      <c r="AE315" s="14" t="n"/>
      <c r="AF315" s="14" t="n"/>
      <c r="AG315" s="37">
        <f>IF(B315="","",MAX(B315,IF(U315="",0,U315),IF(W315="",0,W315),IF(AB315="",0,AB315),IF(AN315="",0,AN315)))</f>
        <v/>
      </c>
      <c r="AH315" s="11">
        <f>IF(AG315="","",TODAY()-AG315)</f>
        <v/>
      </c>
      <c r="AI315" s="11">
        <f>IF(B315="","",MIN(100,IF(J315&gt;=300000,20,IF(J315&gt;=200000,10,5))+IF(OR(C315="Referral",C315="Passaparola"),20,IF(OR(C315="Sito web",C315="LinkedIn",C315="Email marketing"),15,10))+IF(L315&gt;=8,25,IF(L315&gt;=6,18,IF(L315&gt;=4,12,5)))+IF(AND(V315&lt;&gt;"",V315&lt;&gt;"Non risponde",V315&lt;&gt;"Non interessato"),10,0)+IF(X315="Eseguita",10,0)+IF(Z315&gt;0,15,0)))</f>
        <v/>
      </c>
      <c r="AJ315" s="11">
        <f>IF(AI315="","",IF(AI315&gt;=80,"Hot",IF(AI315&gt;=60,"Alta",IF(AI315&gt;=40,"Media","Bassa"))))</f>
        <v/>
      </c>
      <c r="AK315" s="11">
        <f>IF(B315="","",IF(U315="",TODAY()-B315,U315-B315))</f>
        <v/>
      </c>
      <c r="AL315" s="11">
        <f>IF(B315="","",IF(M315="Vinta","Chiusa - vinta",IF(M315="Persa","Chiusa - persa",IF(AND(U315="",TODAY()-B315&gt;1),"Contattare subito",IF(AND(M315="In corso",AH315&gt;7),"Lead in stallo",IF(AND(AN315&lt;&gt;"",AN315&lt;TODAY(),M315="In corso"),"Follow-up scaduto",IF(AND(K315="Offerta",Y315="",W315&lt;&gt;"",TODAY()-W315&gt;3),"Verificare offerta","OK"))))))</f>
        <v/>
      </c>
      <c r="AM315" s="38" t="n"/>
      <c r="AN315" s="39" t="n"/>
      <c r="AO315" s="11">
        <f>IF(AND(AN315&lt;&gt;"",AN315&lt;TODAY(),M315="In corso"),1,0)</f>
        <v/>
      </c>
      <c r="AP315" s="84">
        <f>IF(B315="","",IF(OR(M315="Vinta",M315="Persa"),0,IF(AL315="Contattare subito",50,0)+IF(AL315="Follow-up scaduto",40,0)+IF(AL315="Lead in stallo",35,0)+IF(AJ315="Hot",30,IF(AJ315="Alta",20,IF(AJ315="Media",10,0)))+IF(AO315=1,10,0)+L315/10+ROW()/100000))</f>
        <v/>
      </c>
    </row>
    <row r="316">
      <c r="A316" s="7">
        <f>IF(B316="","",ROW()-1)</f>
        <v/>
      </c>
      <c r="B316" s="14" t="n"/>
      <c r="C316" s="14" t="n"/>
      <c r="D316" s="14" t="n"/>
      <c r="E316" s="14" t="n"/>
      <c r="F316" s="14" t="n"/>
      <c r="G316" s="14" t="n"/>
      <c r="H316" s="14" t="n"/>
      <c r="I316" s="14" t="n"/>
      <c r="J316" s="14" t="n"/>
      <c r="K316" s="14" t="n"/>
      <c r="L316" s="7">
        <f>IF(K316="","",IF(K316="Nuovo",1,IF(K316="Tentativo contatto",1,IF(K316="Contattato",2,IF(K316="Qualificato",4,IF(K316="Visita fissata",5,IF(K316="Visita effettuata",6,IF(K316="Trattativa",7,IF(K316="Offerta",8,IF(K316="Prenotazione",9,IF(K316="Venduto",10,""))))))))))))</f>
        <v/>
      </c>
      <c r="M316" s="14" t="n"/>
      <c r="N316" s="7">
        <f>IF(L316&gt;=4,1,0)</f>
        <v/>
      </c>
      <c r="O316" s="7">
        <f>IF(L316&gt;=6,1,0)</f>
        <v/>
      </c>
      <c r="P316" s="7">
        <f>IF(L316&gt;=7,1,0)</f>
        <v/>
      </c>
      <c r="Q316" s="7">
        <f>IF(L316&gt;=8,1,0)</f>
        <v/>
      </c>
      <c r="R316" s="7">
        <f>IF(L316&gt;=9,1,0)</f>
        <v/>
      </c>
      <c r="S316" s="7">
        <f>IF(OR(L316=10,M316="Vinta"),1,0)</f>
        <v/>
      </c>
      <c r="T316" s="7">
        <f>IF(M316="Persa",1,0)</f>
        <v/>
      </c>
      <c r="U316" s="14" t="n"/>
      <c r="V316" s="14" t="n"/>
      <c r="W316" s="14" t="n"/>
      <c r="X316" s="14" t="n"/>
      <c r="Y316" s="15" t="n"/>
      <c r="Z316" s="15" t="n"/>
      <c r="AA316" s="15" t="n"/>
      <c r="AB316" s="14" t="n"/>
      <c r="AC316" s="7">
        <f>IF(B316="","",IF(AB316="",TODAY()-B316,AB316-B316))</f>
        <v/>
      </c>
      <c r="AD316" s="14" t="n"/>
      <c r="AE316" s="14" t="n"/>
      <c r="AF316" s="14" t="n"/>
      <c r="AG316" s="37">
        <f>IF(B316="","",MAX(B316,IF(U316="",0,U316),IF(W316="",0,W316),IF(AB316="",0,AB316),IF(AN316="",0,AN316)))</f>
        <v/>
      </c>
      <c r="AH316" s="11">
        <f>IF(AG316="","",TODAY()-AG316)</f>
        <v/>
      </c>
      <c r="AI316" s="11">
        <f>IF(B316="","",MIN(100,IF(J316&gt;=300000,20,IF(J316&gt;=200000,10,5))+IF(OR(C316="Referral",C316="Passaparola"),20,IF(OR(C316="Sito web",C316="LinkedIn",C316="Email marketing"),15,10))+IF(L316&gt;=8,25,IF(L316&gt;=6,18,IF(L316&gt;=4,12,5)))+IF(AND(V316&lt;&gt;"",V316&lt;&gt;"Non risponde",V316&lt;&gt;"Non interessato"),10,0)+IF(X316="Eseguita",10,0)+IF(Z316&gt;0,15,0)))</f>
        <v/>
      </c>
      <c r="AJ316" s="11">
        <f>IF(AI316="","",IF(AI316&gt;=80,"Hot",IF(AI316&gt;=60,"Alta",IF(AI316&gt;=40,"Media","Bassa"))))</f>
        <v/>
      </c>
      <c r="AK316" s="11">
        <f>IF(B316="","",IF(U316="",TODAY()-B316,U316-B316))</f>
        <v/>
      </c>
      <c r="AL316" s="11">
        <f>IF(B316="","",IF(M316="Vinta","Chiusa - vinta",IF(M316="Persa","Chiusa - persa",IF(AND(U316="",TODAY()-B316&gt;1),"Contattare subito",IF(AND(M316="In corso",AH316&gt;7),"Lead in stallo",IF(AND(AN316&lt;&gt;"",AN316&lt;TODAY(),M316="In corso"),"Follow-up scaduto",IF(AND(K316="Offerta",Y316="",W316&lt;&gt;"",TODAY()-W316&gt;3),"Verificare offerta","OK"))))))</f>
        <v/>
      </c>
      <c r="AM316" s="38" t="n"/>
      <c r="AN316" s="39" t="n"/>
      <c r="AO316" s="11">
        <f>IF(AND(AN316&lt;&gt;"",AN316&lt;TODAY(),M316="In corso"),1,0)</f>
        <v/>
      </c>
      <c r="AP316" s="84">
        <f>IF(B316="","",IF(OR(M316="Vinta",M316="Persa"),0,IF(AL316="Contattare subito",50,0)+IF(AL316="Follow-up scaduto",40,0)+IF(AL316="Lead in stallo",35,0)+IF(AJ316="Hot",30,IF(AJ316="Alta",20,IF(AJ316="Media",10,0)))+IF(AO316=1,10,0)+L316/10+ROW()/100000))</f>
        <v/>
      </c>
    </row>
    <row r="317">
      <c r="A317" s="7">
        <f>IF(B317="","",ROW()-1)</f>
        <v/>
      </c>
      <c r="B317" s="14" t="n"/>
      <c r="C317" s="14" t="n"/>
      <c r="D317" s="14" t="n"/>
      <c r="E317" s="14" t="n"/>
      <c r="F317" s="14" t="n"/>
      <c r="G317" s="14" t="n"/>
      <c r="H317" s="14" t="n"/>
      <c r="I317" s="14" t="n"/>
      <c r="J317" s="14" t="n"/>
      <c r="K317" s="14" t="n"/>
      <c r="L317" s="7">
        <f>IF(K317="","",IF(K317="Nuovo",1,IF(K317="Tentativo contatto",1,IF(K317="Contattato",2,IF(K317="Qualificato",4,IF(K317="Visita fissata",5,IF(K317="Visita effettuata",6,IF(K317="Trattativa",7,IF(K317="Offerta",8,IF(K317="Prenotazione",9,IF(K317="Venduto",10,""))))))))))))</f>
        <v/>
      </c>
      <c r="M317" s="14" t="n"/>
      <c r="N317" s="7">
        <f>IF(L317&gt;=4,1,0)</f>
        <v/>
      </c>
      <c r="O317" s="7">
        <f>IF(L317&gt;=6,1,0)</f>
        <v/>
      </c>
      <c r="P317" s="7">
        <f>IF(L317&gt;=7,1,0)</f>
        <v/>
      </c>
      <c r="Q317" s="7">
        <f>IF(L317&gt;=8,1,0)</f>
        <v/>
      </c>
      <c r="R317" s="7">
        <f>IF(L317&gt;=9,1,0)</f>
        <v/>
      </c>
      <c r="S317" s="7">
        <f>IF(OR(L317=10,M317="Vinta"),1,0)</f>
        <v/>
      </c>
      <c r="T317" s="7">
        <f>IF(M317="Persa",1,0)</f>
        <v/>
      </c>
      <c r="U317" s="14" t="n"/>
      <c r="V317" s="14" t="n"/>
      <c r="W317" s="14" t="n"/>
      <c r="X317" s="14" t="n"/>
      <c r="Y317" s="15" t="n"/>
      <c r="Z317" s="15" t="n"/>
      <c r="AA317" s="15" t="n"/>
      <c r="AB317" s="14" t="n"/>
      <c r="AC317" s="7">
        <f>IF(B317="","",IF(AB317="",TODAY()-B317,AB317-B317))</f>
        <v/>
      </c>
      <c r="AD317" s="14" t="n"/>
      <c r="AE317" s="14" t="n"/>
      <c r="AF317" s="14" t="n"/>
      <c r="AG317" s="37">
        <f>IF(B317="","",MAX(B317,IF(U317="",0,U317),IF(W317="",0,W317),IF(AB317="",0,AB317),IF(AN317="",0,AN317)))</f>
        <v/>
      </c>
      <c r="AH317" s="11">
        <f>IF(AG317="","",TODAY()-AG317)</f>
        <v/>
      </c>
      <c r="AI317" s="11">
        <f>IF(B317="","",MIN(100,IF(J317&gt;=300000,20,IF(J317&gt;=200000,10,5))+IF(OR(C317="Referral",C317="Passaparola"),20,IF(OR(C317="Sito web",C317="LinkedIn",C317="Email marketing"),15,10))+IF(L317&gt;=8,25,IF(L317&gt;=6,18,IF(L317&gt;=4,12,5)))+IF(AND(V317&lt;&gt;"",V317&lt;&gt;"Non risponde",V317&lt;&gt;"Non interessato"),10,0)+IF(X317="Eseguita",10,0)+IF(Z317&gt;0,15,0)))</f>
        <v/>
      </c>
      <c r="AJ317" s="11">
        <f>IF(AI317="","",IF(AI317&gt;=80,"Hot",IF(AI317&gt;=60,"Alta",IF(AI317&gt;=40,"Media","Bassa"))))</f>
        <v/>
      </c>
      <c r="AK317" s="11">
        <f>IF(B317="","",IF(U317="",TODAY()-B317,U317-B317))</f>
        <v/>
      </c>
      <c r="AL317" s="11">
        <f>IF(B317="","",IF(M317="Vinta","Chiusa - vinta",IF(M317="Persa","Chiusa - persa",IF(AND(U317="",TODAY()-B317&gt;1),"Contattare subito",IF(AND(M317="In corso",AH317&gt;7),"Lead in stallo",IF(AND(AN317&lt;&gt;"",AN317&lt;TODAY(),M317="In corso"),"Follow-up scaduto",IF(AND(K317="Offerta",Y317="",W317&lt;&gt;"",TODAY()-W317&gt;3),"Verificare offerta","OK"))))))</f>
        <v/>
      </c>
      <c r="AM317" s="38" t="n"/>
      <c r="AN317" s="39" t="n"/>
      <c r="AO317" s="11">
        <f>IF(AND(AN317&lt;&gt;"",AN317&lt;TODAY(),M317="In corso"),1,0)</f>
        <v/>
      </c>
      <c r="AP317" s="84">
        <f>IF(B317="","",IF(OR(M317="Vinta",M317="Persa"),0,IF(AL317="Contattare subito",50,0)+IF(AL317="Follow-up scaduto",40,0)+IF(AL317="Lead in stallo",35,0)+IF(AJ317="Hot",30,IF(AJ317="Alta",20,IF(AJ317="Media",10,0)))+IF(AO317=1,10,0)+L317/10+ROW()/100000))</f>
        <v/>
      </c>
    </row>
    <row r="318">
      <c r="A318" s="7">
        <f>IF(B318="","",ROW()-1)</f>
        <v/>
      </c>
      <c r="B318" s="14" t="n"/>
      <c r="C318" s="14" t="n"/>
      <c r="D318" s="14" t="n"/>
      <c r="E318" s="14" t="n"/>
      <c r="F318" s="14" t="n"/>
      <c r="G318" s="14" t="n"/>
      <c r="H318" s="14" t="n"/>
      <c r="I318" s="14" t="n"/>
      <c r="J318" s="14" t="n"/>
      <c r="K318" s="14" t="n"/>
      <c r="L318" s="7">
        <f>IF(K318="","",IF(K318="Nuovo",1,IF(K318="Tentativo contatto",1,IF(K318="Contattato",2,IF(K318="Qualificato",4,IF(K318="Visita fissata",5,IF(K318="Visita effettuata",6,IF(K318="Trattativa",7,IF(K318="Offerta",8,IF(K318="Prenotazione",9,IF(K318="Venduto",10,""))))))))))))</f>
        <v/>
      </c>
      <c r="M318" s="14" t="n"/>
      <c r="N318" s="7">
        <f>IF(L318&gt;=4,1,0)</f>
        <v/>
      </c>
      <c r="O318" s="7">
        <f>IF(L318&gt;=6,1,0)</f>
        <v/>
      </c>
      <c r="P318" s="7">
        <f>IF(L318&gt;=7,1,0)</f>
        <v/>
      </c>
      <c r="Q318" s="7">
        <f>IF(L318&gt;=8,1,0)</f>
        <v/>
      </c>
      <c r="R318" s="7">
        <f>IF(L318&gt;=9,1,0)</f>
        <v/>
      </c>
      <c r="S318" s="7">
        <f>IF(OR(L318=10,M318="Vinta"),1,0)</f>
        <v/>
      </c>
      <c r="T318" s="7">
        <f>IF(M318="Persa",1,0)</f>
        <v/>
      </c>
      <c r="U318" s="14" t="n"/>
      <c r="V318" s="14" t="n"/>
      <c r="W318" s="14" t="n"/>
      <c r="X318" s="14" t="n"/>
      <c r="Y318" s="15" t="n"/>
      <c r="Z318" s="15" t="n"/>
      <c r="AA318" s="15" t="n"/>
      <c r="AB318" s="14" t="n"/>
      <c r="AC318" s="7">
        <f>IF(B318="","",IF(AB318="",TODAY()-B318,AB318-B318))</f>
        <v/>
      </c>
      <c r="AD318" s="14" t="n"/>
      <c r="AE318" s="14" t="n"/>
      <c r="AF318" s="14" t="n"/>
      <c r="AG318" s="37">
        <f>IF(B318="","",MAX(B318,IF(U318="",0,U318),IF(W318="",0,W318),IF(AB318="",0,AB318),IF(AN318="",0,AN318)))</f>
        <v/>
      </c>
      <c r="AH318" s="11">
        <f>IF(AG318="","",TODAY()-AG318)</f>
        <v/>
      </c>
      <c r="AI318" s="11">
        <f>IF(B318="","",MIN(100,IF(J318&gt;=300000,20,IF(J318&gt;=200000,10,5))+IF(OR(C318="Referral",C318="Passaparola"),20,IF(OR(C318="Sito web",C318="LinkedIn",C318="Email marketing"),15,10))+IF(L318&gt;=8,25,IF(L318&gt;=6,18,IF(L318&gt;=4,12,5)))+IF(AND(V318&lt;&gt;"",V318&lt;&gt;"Non risponde",V318&lt;&gt;"Non interessato"),10,0)+IF(X318="Eseguita",10,0)+IF(Z318&gt;0,15,0)))</f>
        <v/>
      </c>
      <c r="AJ318" s="11">
        <f>IF(AI318="","",IF(AI318&gt;=80,"Hot",IF(AI318&gt;=60,"Alta",IF(AI318&gt;=40,"Media","Bassa"))))</f>
        <v/>
      </c>
      <c r="AK318" s="11">
        <f>IF(B318="","",IF(U318="",TODAY()-B318,U318-B318))</f>
        <v/>
      </c>
      <c r="AL318" s="11">
        <f>IF(B318="","",IF(M318="Vinta","Chiusa - vinta",IF(M318="Persa","Chiusa - persa",IF(AND(U318="",TODAY()-B318&gt;1),"Contattare subito",IF(AND(M318="In corso",AH318&gt;7),"Lead in stallo",IF(AND(AN318&lt;&gt;"",AN318&lt;TODAY(),M318="In corso"),"Follow-up scaduto",IF(AND(K318="Offerta",Y318="",W318&lt;&gt;"",TODAY()-W318&gt;3),"Verificare offerta","OK"))))))</f>
        <v/>
      </c>
      <c r="AM318" s="38" t="n"/>
      <c r="AN318" s="39" t="n"/>
      <c r="AO318" s="11">
        <f>IF(AND(AN318&lt;&gt;"",AN318&lt;TODAY(),M318="In corso"),1,0)</f>
        <v/>
      </c>
      <c r="AP318" s="84">
        <f>IF(B318="","",IF(OR(M318="Vinta",M318="Persa"),0,IF(AL318="Contattare subito",50,0)+IF(AL318="Follow-up scaduto",40,0)+IF(AL318="Lead in stallo",35,0)+IF(AJ318="Hot",30,IF(AJ318="Alta",20,IF(AJ318="Media",10,0)))+IF(AO318=1,10,0)+L318/10+ROW()/100000))</f>
        <v/>
      </c>
    </row>
    <row r="319">
      <c r="A319" s="7">
        <f>IF(B319="","",ROW()-1)</f>
        <v/>
      </c>
      <c r="B319" s="14" t="n"/>
      <c r="C319" s="14" t="n"/>
      <c r="D319" s="14" t="n"/>
      <c r="E319" s="14" t="n"/>
      <c r="F319" s="14" t="n"/>
      <c r="G319" s="14" t="n"/>
      <c r="H319" s="14" t="n"/>
      <c r="I319" s="14" t="n"/>
      <c r="J319" s="14" t="n"/>
      <c r="K319" s="14" t="n"/>
      <c r="L319" s="7">
        <f>IF(K319="","",IF(K319="Nuovo",1,IF(K319="Tentativo contatto",1,IF(K319="Contattato",2,IF(K319="Qualificato",4,IF(K319="Visita fissata",5,IF(K319="Visita effettuata",6,IF(K319="Trattativa",7,IF(K319="Offerta",8,IF(K319="Prenotazione",9,IF(K319="Venduto",10,""))))))))))))</f>
        <v/>
      </c>
      <c r="M319" s="14" t="n"/>
      <c r="N319" s="7">
        <f>IF(L319&gt;=4,1,0)</f>
        <v/>
      </c>
      <c r="O319" s="7">
        <f>IF(L319&gt;=6,1,0)</f>
        <v/>
      </c>
      <c r="P319" s="7">
        <f>IF(L319&gt;=7,1,0)</f>
        <v/>
      </c>
      <c r="Q319" s="7">
        <f>IF(L319&gt;=8,1,0)</f>
        <v/>
      </c>
      <c r="R319" s="7">
        <f>IF(L319&gt;=9,1,0)</f>
        <v/>
      </c>
      <c r="S319" s="7">
        <f>IF(OR(L319=10,M319="Vinta"),1,0)</f>
        <v/>
      </c>
      <c r="T319" s="7">
        <f>IF(M319="Persa",1,0)</f>
        <v/>
      </c>
      <c r="U319" s="14" t="n"/>
      <c r="V319" s="14" t="n"/>
      <c r="W319" s="14" t="n"/>
      <c r="X319" s="14" t="n"/>
      <c r="Y319" s="15" t="n"/>
      <c r="Z319" s="15" t="n"/>
      <c r="AA319" s="15" t="n"/>
      <c r="AB319" s="14" t="n"/>
      <c r="AC319" s="7">
        <f>IF(B319="","",IF(AB319="",TODAY()-B319,AB319-B319))</f>
        <v/>
      </c>
      <c r="AD319" s="14" t="n"/>
      <c r="AE319" s="14" t="n"/>
      <c r="AF319" s="14" t="n"/>
      <c r="AG319" s="37">
        <f>IF(B319="","",MAX(B319,IF(U319="",0,U319),IF(W319="",0,W319),IF(AB319="",0,AB319),IF(AN319="",0,AN319)))</f>
        <v/>
      </c>
      <c r="AH319" s="11">
        <f>IF(AG319="","",TODAY()-AG319)</f>
        <v/>
      </c>
      <c r="AI319" s="11">
        <f>IF(B319="","",MIN(100,IF(J319&gt;=300000,20,IF(J319&gt;=200000,10,5))+IF(OR(C319="Referral",C319="Passaparola"),20,IF(OR(C319="Sito web",C319="LinkedIn",C319="Email marketing"),15,10))+IF(L319&gt;=8,25,IF(L319&gt;=6,18,IF(L319&gt;=4,12,5)))+IF(AND(V319&lt;&gt;"",V319&lt;&gt;"Non risponde",V319&lt;&gt;"Non interessato"),10,0)+IF(X319="Eseguita",10,0)+IF(Z319&gt;0,15,0)))</f>
        <v/>
      </c>
      <c r="AJ319" s="11">
        <f>IF(AI319="","",IF(AI319&gt;=80,"Hot",IF(AI319&gt;=60,"Alta",IF(AI319&gt;=40,"Media","Bassa"))))</f>
        <v/>
      </c>
      <c r="AK319" s="11">
        <f>IF(B319="","",IF(U319="",TODAY()-B319,U319-B319))</f>
        <v/>
      </c>
      <c r="AL319" s="11">
        <f>IF(B319="","",IF(M319="Vinta","Chiusa - vinta",IF(M319="Persa","Chiusa - persa",IF(AND(U319="",TODAY()-B319&gt;1),"Contattare subito",IF(AND(M319="In corso",AH319&gt;7),"Lead in stallo",IF(AND(AN319&lt;&gt;"",AN319&lt;TODAY(),M319="In corso"),"Follow-up scaduto",IF(AND(K319="Offerta",Y319="",W319&lt;&gt;"",TODAY()-W319&gt;3),"Verificare offerta","OK"))))))</f>
        <v/>
      </c>
      <c r="AM319" s="38" t="n"/>
      <c r="AN319" s="39" t="n"/>
      <c r="AO319" s="11">
        <f>IF(AND(AN319&lt;&gt;"",AN319&lt;TODAY(),M319="In corso"),1,0)</f>
        <v/>
      </c>
      <c r="AP319" s="84">
        <f>IF(B319="","",IF(OR(M319="Vinta",M319="Persa"),0,IF(AL319="Contattare subito",50,0)+IF(AL319="Follow-up scaduto",40,0)+IF(AL319="Lead in stallo",35,0)+IF(AJ319="Hot",30,IF(AJ319="Alta",20,IF(AJ319="Media",10,0)))+IF(AO319=1,10,0)+L319/10+ROW()/100000))</f>
        <v/>
      </c>
    </row>
    <row r="320">
      <c r="A320" s="7">
        <f>IF(B320="","",ROW()-1)</f>
        <v/>
      </c>
      <c r="B320" s="14" t="n"/>
      <c r="C320" s="14" t="n"/>
      <c r="D320" s="14" t="n"/>
      <c r="E320" s="14" t="n"/>
      <c r="F320" s="14" t="n"/>
      <c r="G320" s="14" t="n"/>
      <c r="H320" s="14" t="n"/>
      <c r="I320" s="14" t="n"/>
      <c r="J320" s="14" t="n"/>
      <c r="K320" s="14" t="n"/>
      <c r="L320" s="7">
        <f>IF(K320="","",IF(K320="Nuovo",1,IF(K320="Tentativo contatto",1,IF(K320="Contattato",2,IF(K320="Qualificato",4,IF(K320="Visita fissata",5,IF(K320="Visita effettuata",6,IF(K320="Trattativa",7,IF(K320="Offerta",8,IF(K320="Prenotazione",9,IF(K320="Venduto",10,""))))))))))))</f>
        <v/>
      </c>
      <c r="M320" s="14" t="n"/>
      <c r="N320" s="7">
        <f>IF(L320&gt;=4,1,0)</f>
        <v/>
      </c>
      <c r="O320" s="7">
        <f>IF(L320&gt;=6,1,0)</f>
        <v/>
      </c>
      <c r="P320" s="7">
        <f>IF(L320&gt;=7,1,0)</f>
        <v/>
      </c>
      <c r="Q320" s="7">
        <f>IF(L320&gt;=8,1,0)</f>
        <v/>
      </c>
      <c r="R320" s="7">
        <f>IF(L320&gt;=9,1,0)</f>
        <v/>
      </c>
      <c r="S320" s="7">
        <f>IF(OR(L320=10,M320="Vinta"),1,0)</f>
        <v/>
      </c>
      <c r="T320" s="7">
        <f>IF(M320="Persa",1,0)</f>
        <v/>
      </c>
      <c r="U320" s="14" t="n"/>
      <c r="V320" s="14" t="n"/>
      <c r="W320" s="14" t="n"/>
      <c r="X320" s="14" t="n"/>
      <c r="Y320" s="15" t="n"/>
      <c r="Z320" s="15" t="n"/>
      <c r="AA320" s="15" t="n"/>
      <c r="AB320" s="14" t="n"/>
      <c r="AC320" s="7">
        <f>IF(B320="","",IF(AB320="",TODAY()-B320,AB320-B320))</f>
        <v/>
      </c>
      <c r="AD320" s="14" t="n"/>
      <c r="AE320" s="14" t="n"/>
      <c r="AF320" s="14" t="n"/>
      <c r="AG320" s="37">
        <f>IF(B320="","",MAX(B320,IF(U320="",0,U320),IF(W320="",0,W320),IF(AB320="",0,AB320),IF(AN320="",0,AN320)))</f>
        <v/>
      </c>
      <c r="AH320" s="11">
        <f>IF(AG320="","",TODAY()-AG320)</f>
        <v/>
      </c>
      <c r="AI320" s="11">
        <f>IF(B320="","",MIN(100,IF(J320&gt;=300000,20,IF(J320&gt;=200000,10,5))+IF(OR(C320="Referral",C320="Passaparola"),20,IF(OR(C320="Sito web",C320="LinkedIn",C320="Email marketing"),15,10))+IF(L320&gt;=8,25,IF(L320&gt;=6,18,IF(L320&gt;=4,12,5)))+IF(AND(V320&lt;&gt;"",V320&lt;&gt;"Non risponde",V320&lt;&gt;"Non interessato"),10,0)+IF(X320="Eseguita",10,0)+IF(Z320&gt;0,15,0)))</f>
        <v/>
      </c>
      <c r="AJ320" s="11">
        <f>IF(AI320="","",IF(AI320&gt;=80,"Hot",IF(AI320&gt;=60,"Alta",IF(AI320&gt;=40,"Media","Bassa"))))</f>
        <v/>
      </c>
      <c r="AK320" s="11">
        <f>IF(B320="","",IF(U320="",TODAY()-B320,U320-B320))</f>
        <v/>
      </c>
      <c r="AL320" s="11">
        <f>IF(B320="","",IF(M320="Vinta","Chiusa - vinta",IF(M320="Persa","Chiusa - persa",IF(AND(U320="",TODAY()-B320&gt;1),"Contattare subito",IF(AND(M320="In corso",AH320&gt;7),"Lead in stallo",IF(AND(AN320&lt;&gt;"",AN320&lt;TODAY(),M320="In corso"),"Follow-up scaduto",IF(AND(K320="Offerta",Y320="",W320&lt;&gt;"",TODAY()-W320&gt;3),"Verificare offerta","OK"))))))</f>
        <v/>
      </c>
      <c r="AM320" s="38" t="n"/>
      <c r="AN320" s="39" t="n"/>
      <c r="AO320" s="11">
        <f>IF(AND(AN320&lt;&gt;"",AN320&lt;TODAY(),M320="In corso"),1,0)</f>
        <v/>
      </c>
      <c r="AP320" s="84">
        <f>IF(B320="","",IF(OR(M320="Vinta",M320="Persa"),0,IF(AL320="Contattare subito",50,0)+IF(AL320="Follow-up scaduto",40,0)+IF(AL320="Lead in stallo",35,0)+IF(AJ320="Hot",30,IF(AJ320="Alta",20,IF(AJ320="Media",10,0)))+IF(AO320=1,10,0)+L320/10+ROW()/100000))</f>
        <v/>
      </c>
    </row>
    <row r="321">
      <c r="A321" s="7">
        <f>IF(B321="","",ROW()-1)</f>
        <v/>
      </c>
      <c r="B321" s="14" t="n"/>
      <c r="C321" s="14" t="n"/>
      <c r="D321" s="14" t="n"/>
      <c r="E321" s="14" t="n"/>
      <c r="F321" s="14" t="n"/>
      <c r="G321" s="14" t="n"/>
      <c r="H321" s="14" t="n"/>
      <c r="I321" s="14" t="n"/>
      <c r="J321" s="14" t="n"/>
      <c r="K321" s="14" t="n"/>
      <c r="L321" s="7">
        <f>IF(K321="","",IF(K321="Nuovo",1,IF(K321="Tentativo contatto",1,IF(K321="Contattato",2,IF(K321="Qualificato",4,IF(K321="Visita fissata",5,IF(K321="Visita effettuata",6,IF(K321="Trattativa",7,IF(K321="Offerta",8,IF(K321="Prenotazione",9,IF(K321="Venduto",10,""))))))))))))</f>
        <v/>
      </c>
      <c r="M321" s="14" t="n"/>
      <c r="N321" s="7">
        <f>IF(L321&gt;=4,1,0)</f>
        <v/>
      </c>
      <c r="O321" s="7">
        <f>IF(L321&gt;=6,1,0)</f>
        <v/>
      </c>
      <c r="P321" s="7">
        <f>IF(L321&gt;=7,1,0)</f>
        <v/>
      </c>
      <c r="Q321" s="7">
        <f>IF(L321&gt;=8,1,0)</f>
        <v/>
      </c>
      <c r="R321" s="7">
        <f>IF(L321&gt;=9,1,0)</f>
        <v/>
      </c>
      <c r="S321" s="7">
        <f>IF(OR(L321=10,M321="Vinta"),1,0)</f>
        <v/>
      </c>
      <c r="T321" s="7">
        <f>IF(M321="Persa",1,0)</f>
        <v/>
      </c>
      <c r="U321" s="14" t="n"/>
      <c r="V321" s="14" t="n"/>
      <c r="W321" s="14" t="n"/>
      <c r="X321" s="14" t="n"/>
      <c r="Y321" s="15" t="n"/>
      <c r="Z321" s="15" t="n"/>
      <c r="AA321" s="15" t="n"/>
      <c r="AB321" s="14" t="n"/>
      <c r="AC321" s="7">
        <f>IF(B321="","",IF(AB321="",TODAY()-B321,AB321-B321))</f>
        <v/>
      </c>
      <c r="AD321" s="14" t="n"/>
      <c r="AE321" s="14" t="n"/>
      <c r="AF321" s="14" t="n"/>
      <c r="AG321" s="37">
        <f>IF(B321="","",MAX(B321,IF(U321="",0,U321),IF(W321="",0,W321),IF(AB321="",0,AB321),IF(AN321="",0,AN321)))</f>
        <v/>
      </c>
      <c r="AH321" s="11">
        <f>IF(AG321="","",TODAY()-AG321)</f>
        <v/>
      </c>
      <c r="AI321" s="11">
        <f>IF(B321="","",MIN(100,IF(J321&gt;=300000,20,IF(J321&gt;=200000,10,5))+IF(OR(C321="Referral",C321="Passaparola"),20,IF(OR(C321="Sito web",C321="LinkedIn",C321="Email marketing"),15,10))+IF(L321&gt;=8,25,IF(L321&gt;=6,18,IF(L321&gt;=4,12,5)))+IF(AND(V321&lt;&gt;"",V321&lt;&gt;"Non risponde",V321&lt;&gt;"Non interessato"),10,0)+IF(X321="Eseguita",10,0)+IF(Z321&gt;0,15,0)))</f>
        <v/>
      </c>
      <c r="AJ321" s="11">
        <f>IF(AI321="","",IF(AI321&gt;=80,"Hot",IF(AI321&gt;=60,"Alta",IF(AI321&gt;=40,"Media","Bassa"))))</f>
        <v/>
      </c>
      <c r="AK321" s="11">
        <f>IF(B321="","",IF(U321="",TODAY()-B321,U321-B321))</f>
        <v/>
      </c>
      <c r="AL321" s="11">
        <f>IF(B321="","",IF(M321="Vinta","Chiusa - vinta",IF(M321="Persa","Chiusa - persa",IF(AND(U321="",TODAY()-B321&gt;1),"Contattare subito",IF(AND(M321="In corso",AH321&gt;7),"Lead in stallo",IF(AND(AN321&lt;&gt;"",AN321&lt;TODAY(),M321="In corso"),"Follow-up scaduto",IF(AND(K321="Offerta",Y321="",W321&lt;&gt;"",TODAY()-W321&gt;3),"Verificare offerta","OK"))))))</f>
        <v/>
      </c>
      <c r="AM321" s="38" t="n"/>
      <c r="AN321" s="39" t="n"/>
      <c r="AO321" s="11">
        <f>IF(AND(AN321&lt;&gt;"",AN321&lt;TODAY(),M321="In corso"),1,0)</f>
        <v/>
      </c>
      <c r="AP321" s="84">
        <f>IF(B321="","",IF(OR(M321="Vinta",M321="Persa"),0,IF(AL321="Contattare subito",50,0)+IF(AL321="Follow-up scaduto",40,0)+IF(AL321="Lead in stallo",35,0)+IF(AJ321="Hot",30,IF(AJ321="Alta",20,IF(AJ321="Media",10,0)))+IF(AO321=1,10,0)+L321/10+ROW()/100000))</f>
        <v/>
      </c>
    </row>
    <row r="322">
      <c r="A322" s="7">
        <f>IF(B322="","",ROW()-1)</f>
        <v/>
      </c>
      <c r="B322" s="14" t="n"/>
      <c r="C322" s="14" t="n"/>
      <c r="D322" s="14" t="n"/>
      <c r="E322" s="14" t="n"/>
      <c r="F322" s="14" t="n"/>
      <c r="G322" s="14" t="n"/>
      <c r="H322" s="14" t="n"/>
      <c r="I322" s="14" t="n"/>
      <c r="J322" s="14" t="n"/>
      <c r="K322" s="14" t="n"/>
      <c r="L322" s="7">
        <f>IF(K322="","",IF(K322="Nuovo",1,IF(K322="Tentativo contatto",1,IF(K322="Contattato",2,IF(K322="Qualificato",4,IF(K322="Visita fissata",5,IF(K322="Visita effettuata",6,IF(K322="Trattativa",7,IF(K322="Offerta",8,IF(K322="Prenotazione",9,IF(K322="Venduto",10,""))))))))))))</f>
        <v/>
      </c>
      <c r="M322" s="14" t="n"/>
      <c r="N322" s="7">
        <f>IF(L322&gt;=4,1,0)</f>
        <v/>
      </c>
      <c r="O322" s="7">
        <f>IF(L322&gt;=6,1,0)</f>
        <v/>
      </c>
      <c r="P322" s="7">
        <f>IF(L322&gt;=7,1,0)</f>
        <v/>
      </c>
      <c r="Q322" s="7">
        <f>IF(L322&gt;=8,1,0)</f>
        <v/>
      </c>
      <c r="R322" s="7">
        <f>IF(L322&gt;=9,1,0)</f>
        <v/>
      </c>
      <c r="S322" s="7">
        <f>IF(OR(L322=10,M322="Vinta"),1,0)</f>
        <v/>
      </c>
      <c r="T322" s="7">
        <f>IF(M322="Persa",1,0)</f>
        <v/>
      </c>
      <c r="U322" s="14" t="n"/>
      <c r="V322" s="14" t="n"/>
      <c r="W322" s="14" t="n"/>
      <c r="X322" s="14" t="n"/>
      <c r="Y322" s="15" t="n"/>
      <c r="Z322" s="15" t="n"/>
      <c r="AA322" s="15" t="n"/>
      <c r="AB322" s="14" t="n"/>
      <c r="AC322" s="7">
        <f>IF(B322="","",IF(AB322="",TODAY()-B322,AB322-B322))</f>
        <v/>
      </c>
      <c r="AD322" s="14" t="n"/>
      <c r="AE322" s="14" t="n"/>
      <c r="AF322" s="14" t="n"/>
      <c r="AG322" s="37">
        <f>IF(B322="","",MAX(B322,IF(U322="",0,U322),IF(W322="",0,W322),IF(AB322="",0,AB322),IF(AN322="",0,AN322)))</f>
        <v/>
      </c>
      <c r="AH322" s="11">
        <f>IF(AG322="","",TODAY()-AG322)</f>
        <v/>
      </c>
      <c r="AI322" s="11">
        <f>IF(B322="","",MIN(100,IF(J322&gt;=300000,20,IF(J322&gt;=200000,10,5))+IF(OR(C322="Referral",C322="Passaparola"),20,IF(OR(C322="Sito web",C322="LinkedIn",C322="Email marketing"),15,10))+IF(L322&gt;=8,25,IF(L322&gt;=6,18,IF(L322&gt;=4,12,5)))+IF(AND(V322&lt;&gt;"",V322&lt;&gt;"Non risponde",V322&lt;&gt;"Non interessato"),10,0)+IF(X322="Eseguita",10,0)+IF(Z322&gt;0,15,0)))</f>
        <v/>
      </c>
      <c r="AJ322" s="11">
        <f>IF(AI322="","",IF(AI322&gt;=80,"Hot",IF(AI322&gt;=60,"Alta",IF(AI322&gt;=40,"Media","Bassa"))))</f>
        <v/>
      </c>
      <c r="AK322" s="11">
        <f>IF(B322="","",IF(U322="",TODAY()-B322,U322-B322))</f>
        <v/>
      </c>
      <c r="AL322" s="11">
        <f>IF(B322="","",IF(M322="Vinta","Chiusa - vinta",IF(M322="Persa","Chiusa - persa",IF(AND(U322="",TODAY()-B322&gt;1),"Contattare subito",IF(AND(M322="In corso",AH322&gt;7),"Lead in stallo",IF(AND(AN322&lt;&gt;"",AN322&lt;TODAY(),M322="In corso"),"Follow-up scaduto",IF(AND(K322="Offerta",Y322="",W322&lt;&gt;"",TODAY()-W322&gt;3),"Verificare offerta","OK"))))))</f>
        <v/>
      </c>
      <c r="AM322" s="38" t="n"/>
      <c r="AN322" s="39" t="n"/>
      <c r="AO322" s="11">
        <f>IF(AND(AN322&lt;&gt;"",AN322&lt;TODAY(),M322="In corso"),1,0)</f>
        <v/>
      </c>
      <c r="AP322" s="84">
        <f>IF(B322="","",IF(OR(M322="Vinta",M322="Persa"),0,IF(AL322="Contattare subito",50,0)+IF(AL322="Follow-up scaduto",40,0)+IF(AL322="Lead in stallo",35,0)+IF(AJ322="Hot",30,IF(AJ322="Alta",20,IF(AJ322="Media",10,0)))+IF(AO322=1,10,0)+L322/10+ROW()/100000))</f>
        <v/>
      </c>
    </row>
    <row r="323">
      <c r="A323" s="7">
        <f>IF(B323="","",ROW()-1)</f>
        <v/>
      </c>
      <c r="B323" s="14" t="n"/>
      <c r="C323" s="14" t="n"/>
      <c r="D323" s="14" t="n"/>
      <c r="E323" s="14" t="n"/>
      <c r="F323" s="14" t="n"/>
      <c r="G323" s="14" t="n"/>
      <c r="H323" s="14" t="n"/>
      <c r="I323" s="14" t="n"/>
      <c r="J323" s="14" t="n"/>
      <c r="K323" s="14" t="n"/>
      <c r="L323" s="7">
        <f>IF(K323="","",IF(K323="Nuovo",1,IF(K323="Tentativo contatto",1,IF(K323="Contattato",2,IF(K323="Qualificato",4,IF(K323="Visita fissata",5,IF(K323="Visita effettuata",6,IF(K323="Trattativa",7,IF(K323="Offerta",8,IF(K323="Prenotazione",9,IF(K323="Venduto",10,""))))))))))))</f>
        <v/>
      </c>
      <c r="M323" s="14" t="n"/>
      <c r="N323" s="7">
        <f>IF(L323&gt;=4,1,0)</f>
        <v/>
      </c>
      <c r="O323" s="7">
        <f>IF(L323&gt;=6,1,0)</f>
        <v/>
      </c>
      <c r="P323" s="7">
        <f>IF(L323&gt;=7,1,0)</f>
        <v/>
      </c>
      <c r="Q323" s="7">
        <f>IF(L323&gt;=8,1,0)</f>
        <v/>
      </c>
      <c r="R323" s="7">
        <f>IF(L323&gt;=9,1,0)</f>
        <v/>
      </c>
      <c r="S323" s="7">
        <f>IF(OR(L323=10,M323="Vinta"),1,0)</f>
        <v/>
      </c>
      <c r="T323" s="7">
        <f>IF(M323="Persa",1,0)</f>
        <v/>
      </c>
      <c r="U323" s="14" t="n"/>
      <c r="V323" s="14" t="n"/>
      <c r="W323" s="14" t="n"/>
      <c r="X323" s="14" t="n"/>
      <c r="Y323" s="15" t="n"/>
      <c r="Z323" s="15" t="n"/>
      <c r="AA323" s="15" t="n"/>
      <c r="AB323" s="14" t="n"/>
      <c r="AC323" s="7">
        <f>IF(B323="","",IF(AB323="",TODAY()-B323,AB323-B323))</f>
        <v/>
      </c>
      <c r="AD323" s="14" t="n"/>
      <c r="AE323" s="14" t="n"/>
      <c r="AF323" s="14" t="n"/>
      <c r="AG323" s="37">
        <f>IF(B323="","",MAX(B323,IF(U323="",0,U323),IF(W323="",0,W323),IF(AB323="",0,AB323),IF(AN323="",0,AN323)))</f>
        <v/>
      </c>
      <c r="AH323" s="11">
        <f>IF(AG323="","",TODAY()-AG323)</f>
        <v/>
      </c>
      <c r="AI323" s="11">
        <f>IF(B323="","",MIN(100,IF(J323&gt;=300000,20,IF(J323&gt;=200000,10,5))+IF(OR(C323="Referral",C323="Passaparola"),20,IF(OR(C323="Sito web",C323="LinkedIn",C323="Email marketing"),15,10))+IF(L323&gt;=8,25,IF(L323&gt;=6,18,IF(L323&gt;=4,12,5)))+IF(AND(V323&lt;&gt;"",V323&lt;&gt;"Non risponde",V323&lt;&gt;"Non interessato"),10,0)+IF(X323="Eseguita",10,0)+IF(Z323&gt;0,15,0)))</f>
        <v/>
      </c>
      <c r="AJ323" s="11">
        <f>IF(AI323="","",IF(AI323&gt;=80,"Hot",IF(AI323&gt;=60,"Alta",IF(AI323&gt;=40,"Media","Bassa"))))</f>
        <v/>
      </c>
      <c r="AK323" s="11">
        <f>IF(B323="","",IF(U323="",TODAY()-B323,U323-B323))</f>
        <v/>
      </c>
      <c r="AL323" s="11">
        <f>IF(B323="","",IF(M323="Vinta","Chiusa - vinta",IF(M323="Persa","Chiusa - persa",IF(AND(U323="",TODAY()-B323&gt;1),"Contattare subito",IF(AND(M323="In corso",AH323&gt;7),"Lead in stallo",IF(AND(AN323&lt;&gt;"",AN323&lt;TODAY(),M323="In corso"),"Follow-up scaduto",IF(AND(K323="Offerta",Y323="",W323&lt;&gt;"",TODAY()-W323&gt;3),"Verificare offerta","OK"))))))</f>
        <v/>
      </c>
      <c r="AM323" s="38" t="n"/>
      <c r="AN323" s="39" t="n"/>
      <c r="AO323" s="11">
        <f>IF(AND(AN323&lt;&gt;"",AN323&lt;TODAY(),M323="In corso"),1,0)</f>
        <v/>
      </c>
      <c r="AP323" s="84">
        <f>IF(B323="","",IF(OR(M323="Vinta",M323="Persa"),0,IF(AL323="Contattare subito",50,0)+IF(AL323="Follow-up scaduto",40,0)+IF(AL323="Lead in stallo",35,0)+IF(AJ323="Hot",30,IF(AJ323="Alta",20,IF(AJ323="Media",10,0)))+IF(AO323=1,10,0)+L323/10+ROW()/100000))</f>
        <v/>
      </c>
    </row>
    <row r="324">
      <c r="A324" s="7">
        <f>IF(B324="","",ROW()-1)</f>
        <v/>
      </c>
      <c r="B324" s="14" t="n"/>
      <c r="C324" s="14" t="n"/>
      <c r="D324" s="14" t="n"/>
      <c r="E324" s="14" t="n"/>
      <c r="F324" s="14" t="n"/>
      <c r="G324" s="14" t="n"/>
      <c r="H324" s="14" t="n"/>
      <c r="I324" s="14" t="n"/>
      <c r="J324" s="14" t="n"/>
      <c r="K324" s="14" t="n"/>
      <c r="L324" s="7">
        <f>IF(K324="","",IF(K324="Nuovo",1,IF(K324="Tentativo contatto",1,IF(K324="Contattato",2,IF(K324="Qualificato",4,IF(K324="Visita fissata",5,IF(K324="Visita effettuata",6,IF(K324="Trattativa",7,IF(K324="Offerta",8,IF(K324="Prenotazione",9,IF(K324="Venduto",10,""))))))))))))</f>
        <v/>
      </c>
      <c r="M324" s="14" t="n"/>
      <c r="N324" s="7">
        <f>IF(L324&gt;=4,1,0)</f>
        <v/>
      </c>
      <c r="O324" s="7">
        <f>IF(L324&gt;=6,1,0)</f>
        <v/>
      </c>
      <c r="P324" s="7">
        <f>IF(L324&gt;=7,1,0)</f>
        <v/>
      </c>
      <c r="Q324" s="7">
        <f>IF(L324&gt;=8,1,0)</f>
        <v/>
      </c>
      <c r="R324" s="7">
        <f>IF(L324&gt;=9,1,0)</f>
        <v/>
      </c>
      <c r="S324" s="7">
        <f>IF(OR(L324=10,M324="Vinta"),1,0)</f>
        <v/>
      </c>
      <c r="T324" s="7">
        <f>IF(M324="Persa",1,0)</f>
        <v/>
      </c>
      <c r="U324" s="14" t="n"/>
      <c r="V324" s="14" t="n"/>
      <c r="W324" s="14" t="n"/>
      <c r="X324" s="14" t="n"/>
      <c r="Y324" s="15" t="n"/>
      <c r="Z324" s="15" t="n"/>
      <c r="AA324" s="15" t="n"/>
      <c r="AB324" s="14" t="n"/>
      <c r="AC324" s="7">
        <f>IF(B324="","",IF(AB324="",TODAY()-B324,AB324-B324))</f>
        <v/>
      </c>
      <c r="AD324" s="14" t="n"/>
      <c r="AE324" s="14" t="n"/>
      <c r="AF324" s="14" t="n"/>
      <c r="AG324" s="37">
        <f>IF(B324="","",MAX(B324,IF(U324="",0,U324),IF(W324="",0,W324),IF(AB324="",0,AB324),IF(AN324="",0,AN324)))</f>
        <v/>
      </c>
      <c r="AH324" s="11">
        <f>IF(AG324="","",TODAY()-AG324)</f>
        <v/>
      </c>
      <c r="AI324" s="11">
        <f>IF(B324="","",MIN(100,IF(J324&gt;=300000,20,IF(J324&gt;=200000,10,5))+IF(OR(C324="Referral",C324="Passaparola"),20,IF(OR(C324="Sito web",C324="LinkedIn",C324="Email marketing"),15,10))+IF(L324&gt;=8,25,IF(L324&gt;=6,18,IF(L324&gt;=4,12,5)))+IF(AND(V324&lt;&gt;"",V324&lt;&gt;"Non risponde",V324&lt;&gt;"Non interessato"),10,0)+IF(X324="Eseguita",10,0)+IF(Z324&gt;0,15,0)))</f>
        <v/>
      </c>
      <c r="AJ324" s="11">
        <f>IF(AI324="","",IF(AI324&gt;=80,"Hot",IF(AI324&gt;=60,"Alta",IF(AI324&gt;=40,"Media","Bassa"))))</f>
        <v/>
      </c>
      <c r="AK324" s="11">
        <f>IF(B324="","",IF(U324="",TODAY()-B324,U324-B324))</f>
        <v/>
      </c>
      <c r="AL324" s="11">
        <f>IF(B324="","",IF(M324="Vinta","Chiusa - vinta",IF(M324="Persa","Chiusa - persa",IF(AND(U324="",TODAY()-B324&gt;1),"Contattare subito",IF(AND(M324="In corso",AH324&gt;7),"Lead in stallo",IF(AND(AN324&lt;&gt;"",AN324&lt;TODAY(),M324="In corso"),"Follow-up scaduto",IF(AND(K324="Offerta",Y324="",W324&lt;&gt;"",TODAY()-W324&gt;3),"Verificare offerta","OK"))))))</f>
        <v/>
      </c>
      <c r="AM324" s="38" t="n"/>
      <c r="AN324" s="39" t="n"/>
      <c r="AO324" s="11">
        <f>IF(AND(AN324&lt;&gt;"",AN324&lt;TODAY(),M324="In corso"),1,0)</f>
        <v/>
      </c>
      <c r="AP324" s="84">
        <f>IF(B324="","",IF(OR(M324="Vinta",M324="Persa"),0,IF(AL324="Contattare subito",50,0)+IF(AL324="Follow-up scaduto",40,0)+IF(AL324="Lead in stallo",35,0)+IF(AJ324="Hot",30,IF(AJ324="Alta",20,IF(AJ324="Media",10,0)))+IF(AO324=1,10,0)+L324/10+ROW()/100000))</f>
        <v/>
      </c>
    </row>
    <row r="325">
      <c r="A325" s="7">
        <f>IF(B325="","",ROW()-1)</f>
        <v/>
      </c>
      <c r="B325" s="14" t="n"/>
      <c r="C325" s="14" t="n"/>
      <c r="D325" s="14" t="n"/>
      <c r="E325" s="14" t="n"/>
      <c r="F325" s="14" t="n"/>
      <c r="G325" s="14" t="n"/>
      <c r="H325" s="14" t="n"/>
      <c r="I325" s="14" t="n"/>
      <c r="J325" s="14" t="n"/>
      <c r="K325" s="14" t="n"/>
      <c r="L325" s="7">
        <f>IF(K325="","",IF(K325="Nuovo",1,IF(K325="Tentativo contatto",1,IF(K325="Contattato",2,IF(K325="Qualificato",4,IF(K325="Visita fissata",5,IF(K325="Visita effettuata",6,IF(K325="Trattativa",7,IF(K325="Offerta",8,IF(K325="Prenotazione",9,IF(K325="Venduto",10,""))))))))))))</f>
        <v/>
      </c>
      <c r="M325" s="14" t="n"/>
      <c r="N325" s="7">
        <f>IF(L325&gt;=4,1,0)</f>
        <v/>
      </c>
      <c r="O325" s="7">
        <f>IF(L325&gt;=6,1,0)</f>
        <v/>
      </c>
      <c r="P325" s="7">
        <f>IF(L325&gt;=7,1,0)</f>
        <v/>
      </c>
      <c r="Q325" s="7">
        <f>IF(L325&gt;=8,1,0)</f>
        <v/>
      </c>
      <c r="R325" s="7">
        <f>IF(L325&gt;=9,1,0)</f>
        <v/>
      </c>
      <c r="S325" s="7">
        <f>IF(OR(L325=10,M325="Vinta"),1,0)</f>
        <v/>
      </c>
      <c r="T325" s="7">
        <f>IF(M325="Persa",1,0)</f>
        <v/>
      </c>
      <c r="U325" s="14" t="n"/>
      <c r="V325" s="14" t="n"/>
      <c r="W325" s="14" t="n"/>
      <c r="X325" s="14" t="n"/>
      <c r="Y325" s="15" t="n"/>
      <c r="Z325" s="15" t="n"/>
      <c r="AA325" s="15" t="n"/>
      <c r="AB325" s="14" t="n"/>
      <c r="AC325" s="7">
        <f>IF(B325="","",IF(AB325="",TODAY()-B325,AB325-B325))</f>
        <v/>
      </c>
      <c r="AD325" s="14" t="n"/>
      <c r="AE325" s="14" t="n"/>
      <c r="AF325" s="14" t="n"/>
      <c r="AG325" s="37">
        <f>IF(B325="","",MAX(B325,IF(U325="",0,U325),IF(W325="",0,W325),IF(AB325="",0,AB325),IF(AN325="",0,AN325)))</f>
        <v/>
      </c>
      <c r="AH325" s="11">
        <f>IF(AG325="","",TODAY()-AG325)</f>
        <v/>
      </c>
      <c r="AI325" s="11">
        <f>IF(B325="","",MIN(100,IF(J325&gt;=300000,20,IF(J325&gt;=200000,10,5))+IF(OR(C325="Referral",C325="Passaparola"),20,IF(OR(C325="Sito web",C325="LinkedIn",C325="Email marketing"),15,10))+IF(L325&gt;=8,25,IF(L325&gt;=6,18,IF(L325&gt;=4,12,5)))+IF(AND(V325&lt;&gt;"",V325&lt;&gt;"Non risponde",V325&lt;&gt;"Non interessato"),10,0)+IF(X325="Eseguita",10,0)+IF(Z325&gt;0,15,0)))</f>
        <v/>
      </c>
      <c r="AJ325" s="11">
        <f>IF(AI325="","",IF(AI325&gt;=80,"Hot",IF(AI325&gt;=60,"Alta",IF(AI325&gt;=40,"Media","Bassa"))))</f>
        <v/>
      </c>
      <c r="AK325" s="11">
        <f>IF(B325="","",IF(U325="",TODAY()-B325,U325-B325))</f>
        <v/>
      </c>
      <c r="AL325" s="11">
        <f>IF(B325="","",IF(M325="Vinta","Chiusa - vinta",IF(M325="Persa","Chiusa - persa",IF(AND(U325="",TODAY()-B325&gt;1),"Contattare subito",IF(AND(M325="In corso",AH325&gt;7),"Lead in stallo",IF(AND(AN325&lt;&gt;"",AN325&lt;TODAY(),M325="In corso"),"Follow-up scaduto",IF(AND(K325="Offerta",Y325="",W325&lt;&gt;"",TODAY()-W325&gt;3),"Verificare offerta","OK"))))))</f>
        <v/>
      </c>
      <c r="AM325" s="38" t="n"/>
      <c r="AN325" s="39" t="n"/>
      <c r="AO325" s="11">
        <f>IF(AND(AN325&lt;&gt;"",AN325&lt;TODAY(),M325="In corso"),1,0)</f>
        <v/>
      </c>
      <c r="AP325" s="84">
        <f>IF(B325="","",IF(OR(M325="Vinta",M325="Persa"),0,IF(AL325="Contattare subito",50,0)+IF(AL325="Follow-up scaduto",40,0)+IF(AL325="Lead in stallo",35,0)+IF(AJ325="Hot",30,IF(AJ325="Alta",20,IF(AJ325="Media",10,0)))+IF(AO325=1,10,0)+L325/10+ROW()/100000))</f>
        <v/>
      </c>
    </row>
    <row r="326">
      <c r="A326" s="7">
        <f>IF(B326="","",ROW()-1)</f>
        <v/>
      </c>
      <c r="B326" s="14" t="n"/>
      <c r="C326" s="14" t="n"/>
      <c r="D326" s="14" t="n"/>
      <c r="E326" s="14" t="n"/>
      <c r="F326" s="14" t="n"/>
      <c r="G326" s="14" t="n"/>
      <c r="H326" s="14" t="n"/>
      <c r="I326" s="14" t="n"/>
      <c r="J326" s="14" t="n"/>
      <c r="K326" s="14" t="n"/>
      <c r="L326" s="7">
        <f>IF(K326="","",IF(K326="Nuovo",1,IF(K326="Tentativo contatto",1,IF(K326="Contattato",2,IF(K326="Qualificato",4,IF(K326="Visita fissata",5,IF(K326="Visita effettuata",6,IF(K326="Trattativa",7,IF(K326="Offerta",8,IF(K326="Prenotazione",9,IF(K326="Venduto",10,""))))))))))))</f>
        <v/>
      </c>
      <c r="M326" s="14" t="n"/>
      <c r="N326" s="7">
        <f>IF(L326&gt;=4,1,0)</f>
        <v/>
      </c>
      <c r="O326" s="7">
        <f>IF(L326&gt;=6,1,0)</f>
        <v/>
      </c>
      <c r="P326" s="7">
        <f>IF(L326&gt;=7,1,0)</f>
        <v/>
      </c>
      <c r="Q326" s="7">
        <f>IF(L326&gt;=8,1,0)</f>
        <v/>
      </c>
      <c r="R326" s="7">
        <f>IF(L326&gt;=9,1,0)</f>
        <v/>
      </c>
      <c r="S326" s="7">
        <f>IF(OR(L326=10,M326="Vinta"),1,0)</f>
        <v/>
      </c>
      <c r="T326" s="7">
        <f>IF(M326="Persa",1,0)</f>
        <v/>
      </c>
      <c r="U326" s="14" t="n"/>
      <c r="V326" s="14" t="n"/>
      <c r="W326" s="14" t="n"/>
      <c r="X326" s="14" t="n"/>
      <c r="Y326" s="15" t="n"/>
      <c r="Z326" s="15" t="n"/>
      <c r="AA326" s="15" t="n"/>
      <c r="AB326" s="14" t="n"/>
      <c r="AC326" s="7">
        <f>IF(B326="","",IF(AB326="",TODAY()-B326,AB326-B326))</f>
        <v/>
      </c>
      <c r="AD326" s="14" t="n"/>
      <c r="AE326" s="14" t="n"/>
      <c r="AF326" s="14" t="n"/>
      <c r="AG326" s="37">
        <f>IF(B326="","",MAX(B326,IF(U326="",0,U326),IF(W326="",0,W326),IF(AB326="",0,AB326),IF(AN326="",0,AN326)))</f>
        <v/>
      </c>
      <c r="AH326" s="11">
        <f>IF(AG326="","",TODAY()-AG326)</f>
        <v/>
      </c>
      <c r="AI326" s="11">
        <f>IF(B326="","",MIN(100,IF(J326&gt;=300000,20,IF(J326&gt;=200000,10,5))+IF(OR(C326="Referral",C326="Passaparola"),20,IF(OR(C326="Sito web",C326="LinkedIn",C326="Email marketing"),15,10))+IF(L326&gt;=8,25,IF(L326&gt;=6,18,IF(L326&gt;=4,12,5)))+IF(AND(V326&lt;&gt;"",V326&lt;&gt;"Non risponde",V326&lt;&gt;"Non interessato"),10,0)+IF(X326="Eseguita",10,0)+IF(Z326&gt;0,15,0)))</f>
        <v/>
      </c>
      <c r="AJ326" s="11">
        <f>IF(AI326="","",IF(AI326&gt;=80,"Hot",IF(AI326&gt;=60,"Alta",IF(AI326&gt;=40,"Media","Bassa"))))</f>
        <v/>
      </c>
      <c r="AK326" s="11">
        <f>IF(B326="","",IF(U326="",TODAY()-B326,U326-B326))</f>
        <v/>
      </c>
      <c r="AL326" s="11">
        <f>IF(B326="","",IF(M326="Vinta","Chiusa - vinta",IF(M326="Persa","Chiusa - persa",IF(AND(U326="",TODAY()-B326&gt;1),"Contattare subito",IF(AND(M326="In corso",AH326&gt;7),"Lead in stallo",IF(AND(AN326&lt;&gt;"",AN326&lt;TODAY(),M326="In corso"),"Follow-up scaduto",IF(AND(K326="Offerta",Y326="",W326&lt;&gt;"",TODAY()-W326&gt;3),"Verificare offerta","OK"))))))</f>
        <v/>
      </c>
      <c r="AM326" s="38" t="n"/>
      <c r="AN326" s="39" t="n"/>
      <c r="AO326" s="11">
        <f>IF(AND(AN326&lt;&gt;"",AN326&lt;TODAY(),M326="In corso"),1,0)</f>
        <v/>
      </c>
      <c r="AP326" s="84">
        <f>IF(B326="","",IF(OR(M326="Vinta",M326="Persa"),0,IF(AL326="Contattare subito",50,0)+IF(AL326="Follow-up scaduto",40,0)+IF(AL326="Lead in stallo",35,0)+IF(AJ326="Hot",30,IF(AJ326="Alta",20,IF(AJ326="Media",10,0)))+IF(AO326=1,10,0)+L326/10+ROW()/100000))</f>
        <v/>
      </c>
    </row>
    <row r="327">
      <c r="A327" s="7">
        <f>IF(B327="","",ROW()-1)</f>
        <v/>
      </c>
      <c r="B327" s="14" t="n"/>
      <c r="C327" s="14" t="n"/>
      <c r="D327" s="14" t="n"/>
      <c r="E327" s="14" t="n"/>
      <c r="F327" s="14" t="n"/>
      <c r="G327" s="14" t="n"/>
      <c r="H327" s="14" t="n"/>
      <c r="I327" s="14" t="n"/>
      <c r="J327" s="14" t="n"/>
      <c r="K327" s="14" t="n"/>
      <c r="L327" s="7">
        <f>IF(K327="","",IF(K327="Nuovo",1,IF(K327="Tentativo contatto",1,IF(K327="Contattato",2,IF(K327="Qualificato",4,IF(K327="Visita fissata",5,IF(K327="Visita effettuata",6,IF(K327="Trattativa",7,IF(K327="Offerta",8,IF(K327="Prenotazione",9,IF(K327="Venduto",10,""))))))))))))</f>
        <v/>
      </c>
      <c r="M327" s="14" t="n"/>
      <c r="N327" s="7">
        <f>IF(L327&gt;=4,1,0)</f>
        <v/>
      </c>
      <c r="O327" s="7">
        <f>IF(L327&gt;=6,1,0)</f>
        <v/>
      </c>
      <c r="P327" s="7">
        <f>IF(L327&gt;=7,1,0)</f>
        <v/>
      </c>
      <c r="Q327" s="7">
        <f>IF(L327&gt;=8,1,0)</f>
        <v/>
      </c>
      <c r="R327" s="7">
        <f>IF(L327&gt;=9,1,0)</f>
        <v/>
      </c>
      <c r="S327" s="7">
        <f>IF(OR(L327=10,M327="Vinta"),1,0)</f>
        <v/>
      </c>
      <c r="T327" s="7">
        <f>IF(M327="Persa",1,0)</f>
        <v/>
      </c>
      <c r="U327" s="14" t="n"/>
      <c r="V327" s="14" t="n"/>
      <c r="W327" s="14" t="n"/>
      <c r="X327" s="14" t="n"/>
      <c r="Y327" s="15" t="n"/>
      <c r="Z327" s="15" t="n"/>
      <c r="AA327" s="15" t="n"/>
      <c r="AB327" s="14" t="n"/>
      <c r="AC327" s="7">
        <f>IF(B327="","",IF(AB327="",TODAY()-B327,AB327-B327))</f>
        <v/>
      </c>
      <c r="AD327" s="14" t="n"/>
      <c r="AE327" s="14" t="n"/>
      <c r="AF327" s="14" t="n"/>
      <c r="AG327" s="37">
        <f>IF(B327="","",MAX(B327,IF(U327="",0,U327),IF(W327="",0,W327),IF(AB327="",0,AB327),IF(AN327="",0,AN327)))</f>
        <v/>
      </c>
      <c r="AH327" s="11">
        <f>IF(AG327="","",TODAY()-AG327)</f>
        <v/>
      </c>
      <c r="AI327" s="11">
        <f>IF(B327="","",MIN(100,IF(J327&gt;=300000,20,IF(J327&gt;=200000,10,5))+IF(OR(C327="Referral",C327="Passaparola"),20,IF(OR(C327="Sito web",C327="LinkedIn",C327="Email marketing"),15,10))+IF(L327&gt;=8,25,IF(L327&gt;=6,18,IF(L327&gt;=4,12,5)))+IF(AND(V327&lt;&gt;"",V327&lt;&gt;"Non risponde",V327&lt;&gt;"Non interessato"),10,0)+IF(X327="Eseguita",10,0)+IF(Z327&gt;0,15,0)))</f>
        <v/>
      </c>
      <c r="AJ327" s="11">
        <f>IF(AI327="","",IF(AI327&gt;=80,"Hot",IF(AI327&gt;=60,"Alta",IF(AI327&gt;=40,"Media","Bassa"))))</f>
        <v/>
      </c>
      <c r="AK327" s="11">
        <f>IF(B327="","",IF(U327="",TODAY()-B327,U327-B327))</f>
        <v/>
      </c>
      <c r="AL327" s="11">
        <f>IF(B327="","",IF(M327="Vinta","Chiusa - vinta",IF(M327="Persa","Chiusa - persa",IF(AND(U327="",TODAY()-B327&gt;1),"Contattare subito",IF(AND(M327="In corso",AH327&gt;7),"Lead in stallo",IF(AND(AN327&lt;&gt;"",AN327&lt;TODAY(),M327="In corso"),"Follow-up scaduto",IF(AND(K327="Offerta",Y327="",W327&lt;&gt;"",TODAY()-W327&gt;3),"Verificare offerta","OK"))))))</f>
        <v/>
      </c>
      <c r="AM327" s="38" t="n"/>
      <c r="AN327" s="39" t="n"/>
      <c r="AO327" s="11">
        <f>IF(AND(AN327&lt;&gt;"",AN327&lt;TODAY(),M327="In corso"),1,0)</f>
        <v/>
      </c>
      <c r="AP327" s="84">
        <f>IF(B327="","",IF(OR(M327="Vinta",M327="Persa"),0,IF(AL327="Contattare subito",50,0)+IF(AL327="Follow-up scaduto",40,0)+IF(AL327="Lead in stallo",35,0)+IF(AJ327="Hot",30,IF(AJ327="Alta",20,IF(AJ327="Media",10,0)))+IF(AO327=1,10,0)+L327/10+ROW()/100000))</f>
        <v/>
      </c>
    </row>
    <row r="328">
      <c r="A328" s="7">
        <f>IF(B328="","",ROW()-1)</f>
        <v/>
      </c>
      <c r="B328" s="14" t="n"/>
      <c r="C328" s="14" t="n"/>
      <c r="D328" s="14" t="n"/>
      <c r="E328" s="14" t="n"/>
      <c r="F328" s="14" t="n"/>
      <c r="G328" s="14" t="n"/>
      <c r="H328" s="14" t="n"/>
      <c r="I328" s="14" t="n"/>
      <c r="J328" s="14" t="n"/>
      <c r="K328" s="14" t="n"/>
      <c r="L328" s="7">
        <f>IF(K328="","",IF(K328="Nuovo",1,IF(K328="Tentativo contatto",1,IF(K328="Contattato",2,IF(K328="Qualificato",4,IF(K328="Visita fissata",5,IF(K328="Visita effettuata",6,IF(K328="Trattativa",7,IF(K328="Offerta",8,IF(K328="Prenotazione",9,IF(K328="Venduto",10,""))))))))))))</f>
        <v/>
      </c>
      <c r="M328" s="14" t="n"/>
      <c r="N328" s="7">
        <f>IF(L328&gt;=4,1,0)</f>
        <v/>
      </c>
      <c r="O328" s="7">
        <f>IF(L328&gt;=6,1,0)</f>
        <v/>
      </c>
      <c r="P328" s="7">
        <f>IF(L328&gt;=7,1,0)</f>
        <v/>
      </c>
      <c r="Q328" s="7">
        <f>IF(L328&gt;=8,1,0)</f>
        <v/>
      </c>
      <c r="R328" s="7">
        <f>IF(L328&gt;=9,1,0)</f>
        <v/>
      </c>
      <c r="S328" s="7">
        <f>IF(OR(L328=10,M328="Vinta"),1,0)</f>
        <v/>
      </c>
      <c r="T328" s="7">
        <f>IF(M328="Persa",1,0)</f>
        <v/>
      </c>
      <c r="U328" s="14" t="n"/>
      <c r="V328" s="14" t="n"/>
      <c r="W328" s="14" t="n"/>
      <c r="X328" s="14" t="n"/>
      <c r="Y328" s="15" t="n"/>
      <c r="Z328" s="15" t="n"/>
      <c r="AA328" s="15" t="n"/>
      <c r="AB328" s="14" t="n"/>
      <c r="AC328" s="7">
        <f>IF(B328="","",IF(AB328="",TODAY()-B328,AB328-B328))</f>
        <v/>
      </c>
      <c r="AD328" s="14" t="n"/>
      <c r="AE328" s="14" t="n"/>
      <c r="AF328" s="14" t="n"/>
      <c r="AG328" s="37">
        <f>IF(B328="","",MAX(B328,IF(U328="",0,U328),IF(W328="",0,W328),IF(AB328="",0,AB328),IF(AN328="",0,AN328)))</f>
        <v/>
      </c>
      <c r="AH328" s="11">
        <f>IF(AG328="","",TODAY()-AG328)</f>
        <v/>
      </c>
      <c r="AI328" s="11">
        <f>IF(B328="","",MIN(100,IF(J328&gt;=300000,20,IF(J328&gt;=200000,10,5))+IF(OR(C328="Referral",C328="Passaparola"),20,IF(OR(C328="Sito web",C328="LinkedIn",C328="Email marketing"),15,10))+IF(L328&gt;=8,25,IF(L328&gt;=6,18,IF(L328&gt;=4,12,5)))+IF(AND(V328&lt;&gt;"",V328&lt;&gt;"Non risponde",V328&lt;&gt;"Non interessato"),10,0)+IF(X328="Eseguita",10,0)+IF(Z328&gt;0,15,0)))</f>
        <v/>
      </c>
      <c r="AJ328" s="11">
        <f>IF(AI328="","",IF(AI328&gt;=80,"Hot",IF(AI328&gt;=60,"Alta",IF(AI328&gt;=40,"Media","Bassa"))))</f>
        <v/>
      </c>
      <c r="AK328" s="11">
        <f>IF(B328="","",IF(U328="",TODAY()-B328,U328-B328))</f>
        <v/>
      </c>
      <c r="AL328" s="11">
        <f>IF(B328="","",IF(M328="Vinta","Chiusa - vinta",IF(M328="Persa","Chiusa - persa",IF(AND(U328="",TODAY()-B328&gt;1),"Contattare subito",IF(AND(M328="In corso",AH328&gt;7),"Lead in stallo",IF(AND(AN328&lt;&gt;"",AN328&lt;TODAY(),M328="In corso"),"Follow-up scaduto",IF(AND(K328="Offerta",Y328="",W328&lt;&gt;"",TODAY()-W328&gt;3),"Verificare offerta","OK"))))))</f>
        <v/>
      </c>
      <c r="AM328" s="38" t="n"/>
      <c r="AN328" s="39" t="n"/>
      <c r="AO328" s="11">
        <f>IF(AND(AN328&lt;&gt;"",AN328&lt;TODAY(),M328="In corso"),1,0)</f>
        <v/>
      </c>
      <c r="AP328" s="84">
        <f>IF(B328="","",IF(OR(M328="Vinta",M328="Persa"),0,IF(AL328="Contattare subito",50,0)+IF(AL328="Follow-up scaduto",40,0)+IF(AL328="Lead in stallo",35,0)+IF(AJ328="Hot",30,IF(AJ328="Alta",20,IF(AJ328="Media",10,0)))+IF(AO328=1,10,0)+L328/10+ROW()/100000))</f>
        <v/>
      </c>
    </row>
    <row r="329">
      <c r="A329" s="7">
        <f>IF(B329="","",ROW()-1)</f>
        <v/>
      </c>
      <c r="B329" s="14" t="n"/>
      <c r="C329" s="14" t="n"/>
      <c r="D329" s="14" t="n"/>
      <c r="E329" s="14" t="n"/>
      <c r="F329" s="14" t="n"/>
      <c r="G329" s="14" t="n"/>
      <c r="H329" s="14" t="n"/>
      <c r="I329" s="14" t="n"/>
      <c r="J329" s="14" t="n"/>
      <c r="K329" s="14" t="n"/>
      <c r="L329" s="7">
        <f>IF(K329="","",IF(K329="Nuovo",1,IF(K329="Tentativo contatto",1,IF(K329="Contattato",2,IF(K329="Qualificato",4,IF(K329="Visita fissata",5,IF(K329="Visita effettuata",6,IF(K329="Trattativa",7,IF(K329="Offerta",8,IF(K329="Prenotazione",9,IF(K329="Venduto",10,""))))))))))))</f>
        <v/>
      </c>
      <c r="M329" s="14" t="n"/>
      <c r="N329" s="7">
        <f>IF(L329&gt;=4,1,0)</f>
        <v/>
      </c>
      <c r="O329" s="7">
        <f>IF(L329&gt;=6,1,0)</f>
        <v/>
      </c>
      <c r="P329" s="7">
        <f>IF(L329&gt;=7,1,0)</f>
        <v/>
      </c>
      <c r="Q329" s="7">
        <f>IF(L329&gt;=8,1,0)</f>
        <v/>
      </c>
      <c r="R329" s="7">
        <f>IF(L329&gt;=9,1,0)</f>
        <v/>
      </c>
      <c r="S329" s="7">
        <f>IF(OR(L329=10,M329="Vinta"),1,0)</f>
        <v/>
      </c>
      <c r="T329" s="7">
        <f>IF(M329="Persa",1,0)</f>
        <v/>
      </c>
      <c r="U329" s="14" t="n"/>
      <c r="V329" s="14" t="n"/>
      <c r="W329" s="14" t="n"/>
      <c r="X329" s="14" t="n"/>
      <c r="Y329" s="15" t="n"/>
      <c r="Z329" s="15" t="n"/>
      <c r="AA329" s="15" t="n"/>
      <c r="AB329" s="14" t="n"/>
      <c r="AC329" s="7">
        <f>IF(B329="","",IF(AB329="",TODAY()-B329,AB329-B329))</f>
        <v/>
      </c>
      <c r="AD329" s="14" t="n"/>
      <c r="AE329" s="14" t="n"/>
      <c r="AF329" s="14" t="n"/>
      <c r="AG329" s="37">
        <f>IF(B329="","",MAX(B329,IF(U329="",0,U329),IF(W329="",0,W329),IF(AB329="",0,AB329),IF(AN329="",0,AN329)))</f>
        <v/>
      </c>
      <c r="AH329" s="11">
        <f>IF(AG329="","",TODAY()-AG329)</f>
        <v/>
      </c>
      <c r="AI329" s="11">
        <f>IF(B329="","",MIN(100,IF(J329&gt;=300000,20,IF(J329&gt;=200000,10,5))+IF(OR(C329="Referral",C329="Passaparola"),20,IF(OR(C329="Sito web",C329="LinkedIn",C329="Email marketing"),15,10))+IF(L329&gt;=8,25,IF(L329&gt;=6,18,IF(L329&gt;=4,12,5)))+IF(AND(V329&lt;&gt;"",V329&lt;&gt;"Non risponde",V329&lt;&gt;"Non interessato"),10,0)+IF(X329="Eseguita",10,0)+IF(Z329&gt;0,15,0)))</f>
        <v/>
      </c>
      <c r="AJ329" s="11">
        <f>IF(AI329="","",IF(AI329&gt;=80,"Hot",IF(AI329&gt;=60,"Alta",IF(AI329&gt;=40,"Media","Bassa"))))</f>
        <v/>
      </c>
      <c r="AK329" s="11">
        <f>IF(B329="","",IF(U329="",TODAY()-B329,U329-B329))</f>
        <v/>
      </c>
      <c r="AL329" s="11">
        <f>IF(B329="","",IF(M329="Vinta","Chiusa - vinta",IF(M329="Persa","Chiusa - persa",IF(AND(U329="",TODAY()-B329&gt;1),"Contattare subito",IF(AND(M329="In corso",AH329&gt;7),"Lead in stallo",IF(AND(AN329&lt;&gt;"",AN329&lt;TODAY(),M329="In corso"),"Follow-up scaduto",IF(AND(K329="Offerta",Y329="",W329&lt;&gt;"",TODAY()-W329&gt;3),"Verificare offerta","OK"))))))</f>
        <v/>
      </c>
      <c r="AM329" s="38" t="n"/>
      <c r="AN329" s="39" t="n"/>
      <c r="AO329" s="11">
        <f>IF(AND(AN329&lt;&gt;"",AN329&lt;TODAY(),M329="In corso"),1,0)</f>
        <v/>
      </c>
      <c r="AP329" s="84">
        <f>IF(B329="","",IF(OR(M329="Vinta",M329="Persa"),0,IF(AL329="Contattare subito",50,0)+IF(AL329="Follow-up scaduto",40,0)+IF(AL329="Lead in stallo",35,0)+IF(AJ329="Hot",30,IF(AJ329="Alta",20,IF(AJ329="Media",10,0)))+IF(AO329=1,10,0)+L329/10+ROW()/100000))</f>
        <v/>
      </c>
    </row>
    <row r="330">
      <c r="A330" s="7">
        <f>IF(B330="","",ROW()-1)</f>
        <v/>
      </c>
      <c r="B330" s="14" t="n"/>
      <c r="C330" s="14" t="n"/>
      <c r="D330" s="14" t="n"/>
      <c r="E330" s="14" t="n"/>
      <c r="F330" s="14" t="n"/>
      <c r="G330" s="14" t="n"/>
      <c r="H330" s="14" t="n"/>
      <c r="I330" s="14" t="n"/>
      <c r="J330" s="14" t="n"/>
      <c r="K330" s="14" t="n"/>
      <c r="L330" s="7">
        <f>IF(K330="","",IF(K330="Nuovo",1,IF(K330="Tentativo contatto",1,IF(K330="Contattato",2,IF(K330="Qualificato",4,IF(K330="Visita fissata",5,IF(K330="Visita effettuata",6,IF(K330="Trattativa",7,IF(K330="Offerta",8,IF(K330="Prenotazione",9,IF(K330="Venduto",10,""))))))))))))</f>
        <v/>
      </c>
      <c r="M330" s="14" t="n"/>
      <c r="N330" s="7">
        <f>IF(L330&gt;=4,1,0)</f>
        <v/>
      </c>
      <c r="O330" s="7">
        <f>IF(L330&gt;=6,1,0)</f>
        <v/>
      </c>
      <c r="P330" s="7">
        <f>IF(L330&gt;=7,1,0)</f>
        <v/>
      </c>
      <c r="Q330" s="7">
        <f>IF(L330&gt;=8,1,0)</f>
        <v/>
      </c>
      <c r="R330" s="7">
        <f>IF(L330&gt;=9,1,0)</f>
        <v/>
      </c>
      <c r="S330" s="7">
        <f>IF(OR(L330=10,M330="Vinta"),1,0)</f>
        <v/>
      </c>
      <c r="T330" s="7">
        <f>IF(M330="Persa",1,0)</f>
        <v/>
      </c>
      <c r="U330" s="14" t="n"/>
      <c r="V330" s="14" t="n"/>
      <c r="W330" s="14" t="n"/>
      <c r="X330" s="14" t="n"/>
      <c r="Y330" s="15" t="n"/>
      <c r="Z330" s="15" t="n"/>
      <c r="AA330" s="15" t="n"/>
      <c r="AB330" s="14" t="n"/>
      <c r="AC330" s="7">
        <f>IF(B330="","",IF(AB330="",TODAY()-B330,AB330-B330))</f>
        <v/>
      </c>
      <c r="AD330" s="14" t="n"/>
      <c r="AE330" s="14" t="n"/>
      <c r="AF330" s="14" t="n"/>
      <c r="AG330" s="37">
        <f>IF(B330="","",MAX(B330,IF(U330="",0,U330),IF(W330="",0,W330),IF(AB330="",0,AB330),IF(AN330="",0,AN330)))</f>
        <v/>
      </c>
      <c r="AH330" s="11">
        <f>IF(AG330="","",TODAY()-AG330)</f>
        <v/>
      </c>
      <c r="AI330" s="11">
        <f>IF(B330="","",MIN(100,IF(J330&gt;=300000,20,IF(J330&gt;=200000,10,5))+IF(OR(C330="Referral",C330="Passaparola"),20,IF(OR(C330="Sito web",C330="LinkedIn",C330="Email marketing"),15,10))+IF(L330&gt;=8,25,IF(L330&gt;=6,18,IF(L330&gt;=4,12,5)))+IF(AND(V330&lt;&gt;"",V330&lt;&gt;"Non risponde",V330&lt;&gt;"Non interessato"),10,0)+IF(X330="Eseguita",10,0)+IF(Z330&gt;0,15,0)))</f>
        <v/>
      </c>
      <c r="AJ330" s="11">
        <f>IF(AI330="","",IF(AI330&gt;=80,"Hot",IF(AI330&gt;=60,"Alta",IF(AI330&gt;=40,"Media","Bassa"))))</f>
        <v/>
      </c>
      <c r="AK330" s="11">
        <f>IF(B330="","",IF(U330="",TODAY()-B330,U330-B330))</f>
        <v/>
      </c>
      <c r="AL330" s="11">
        <f>IF(B330="","",IF(M330="Vinta","Chiusa - vinta",IF(M330="Persa","Chiusa - persa",IF(AND(U330="",TODAY()-B330&gt;1),"Contattare subito",IF(AND(M330="In corso",AH330&gt;7),"Lead in stallo",IF(AND(AN330&lt;&gt;"",AN330&lt;TODAY(),M330="In corso"),"Follow-up scaduto",IF(AND(K330="Offerta",Y330="",W330&lt;&gt;"",TODAY()-W330&gt;3),"Verificare offerta","OK"))))))</f>
        <v/>
      </c>
      <c r="AM330" s="38" t="n"/>
      <c r="AN330" s="39" t="n"/>
      <c r="AO330" s="11">
        <f>IF(AND(AN330&lt;&gt;"",AN330&lt;TODAY(),M330="In corso"),1,0)</f>
        <v/>
      </c>
      <c r="AP330" s="84">
        <f>IF(B330="","",IF(OR(M330="Vinta",M330="Persa"),0,IF(AL330="Contattare subito",50,0)+IF(AL330="Follow-up scaduto",40,0)+IF(AL330="Lead in stallo",35,0)+IF(AJ330="Hot",30,IF(AJ330="Alta",20,IF(AJ330="Media",10,0)))+IF(AO330=1,10,0)+L330/10+ROW()/100000))</f>
        <v/>
      </c>
    </row>
    <row r="331">
      <c r="A331" s="7">
        <f>IF(B331="","",ROW()-1)</f>
        <v/>
      </c>
      <c r="B331" s="14" t="n"/>
      <c r="C331" s="14" t="n"/>
      <c r="D331" s="14" t="n"/>
      <c r="E331" s="14" t="n"/>
      <c r="F331" s="14" t="n"/>
      <c r="G331" s="14" t="n"/>
      <c r="H331" s="14" t="n"/>
      <c r="I331" s="14" t="n"/>
      <c r="J331" s="14" t="n"/>
      <c r="K331" s="14" t="n"/>
      <c r="L331" s="7">
        <f>IF(K331="","",IF(K331="Nuovo",1,IF(K331="Tentativo contatto",1,IF(K331="Contattato",2,IF(K331="Qualificato",4,IF(K331="Visita fissata",5,IF(K331="Visita effettuata",6,IF(K331="Trattativa",7,IF(K331="Offerta",8,IF(K331="Prenotazione",9,IF(K331="Venduto",10,""))))))))))))</f>
        <v/>
      </c>
      <c r="M331" s="14" t="n"/>
      <c r="N331" s="7">
        <f>IF(L331&gt;=4,1,0)</f>
        <v/>
      </c>
      <c r="O331" s="7">
        <f>IF(L331&gt;=6,1,0)</f>
        <v/>
      </c>
      <c r="P331" s="7">
        <f>IF(L331&gt;=7,1,0)</f>
        <v/>
      </c>
      <c r="Q331" s="7">
        <f>IF(L331&gt;=8,1,0)</f>
        <v/>
      </c>
      <c r="R331" s="7">
        <f>IF(L331&gt;=9,1,0)</f>
        <v/>
      </c>
      <c r="S331" s="7">
        <f>IF(OR(L331=10,M331="Vinta"),1,0)</f>
        <v/>
      </c>
      <c r="T331" s="7">
        <f>IF(M331="Persa",1,0)</f>
        <v/>
      </c>
      <c r="U331" s="14" t="n"/>
      <c r="V331" s="14" t="n"/>
      <c r="W331" s="14" t="n"/>
      <c r="X331" s="14" t="n"/>
      <c r="Y331" s="15" t="n"/>
      <c r="Z331" s="15" t="n"/>
      <c r="AA331" s="15" t="n"/>
      <c r="AB331" s="14" t="n"/>
      <c r="AC331" s="7">
        <f>IF(B331="","",IF(AB331="",TODAY()-B331,AB331-B331))</f>
        <v/>
      </c>
      <c r="AD331" s="14" t="n"/>
      <c r="AE331" s="14" t="n"/>
      <c r="AF331" s="14" t="n"/>
      <c r="AG331" s="37">
        <f>IF(B331="","",MAX(B331,IF(U331="",0,U331),IF(W331="",0,W331),IF(AB331="",0,AB331),IF(AN331="",0,AN331)))</f>
        <v/>
      </c>
      <c r="AH331" s="11">
        <f>IF(AG331="","",TODAY()-AG331)</f>
        <v/>
      </c>
      <c r="AI331" s="11">
        <f>IF(B331="","",MIN(100,IF(J331&gt;=300000,20,IF(J331&gt;=200000,10,5))+IF(OR(C331="Referral",C331="Passaparola"),20,IF(OR(C331="Sito web",C331="LinkedIn",C331="Email marketing"),15,10))+IF(L331&gt;=8,25,IF(L331&gt;=6,18,IF(L331&gt;=4,12,5)))+IF(AND(V331&lt;&gt;"",V331&lt;&gt;"Non risponde",V331&lt;&gt;"Non interessato"),10,0)+IF(X331="Eseguita",10,0)+IF(Z331&gt;0,15,0)))</f>
        <v/>
      </c>
      <c r="AJ331" s="11">
        <f>IF(AI331="","",IF(AI331&gt;=80,"Hot",IF(AI331&gt;=60,"Alta",IF(AI331&gt;=40,"Media","Bassa"))))</f>
        <v/>
      </c>
      <c r="AK331" s="11">
        <f>IF(B331="","",IF(U331="",TODAY()-B331,U331-B331))</f>
        <v/>
      </c>
      <c r="AL331" s="11">
        <f>IF(B331="","",IF(M331="Vinta","Chiusa - vinta",IF(M331="Persa","Chiusa - persa",IF(AND(U331="",TODAY()-B331&gt;1),"Contattare subito",IF(AND(M331="In corso",AH331&gt;7),"Lead in stallo",IF(AND(AN331&lt;&gt;"",AN331&lt;TODAY(),M331="In corso"),"Follow-up scaduto",IF(AND(K331="Offerta",Y331="",W331&lt;&gt;"",TODAY()-W331&gt;3),"Verificare offerta","OK"))))))</f>
        <v/>
      </c>
      <c r="AM331" s="38" t="n"/>
      <c r="AN331" s="39" t="n"/>
      <c r="AO331" s="11">
        <f>IF(AND(AN331&lt;&gt;"",AN331&lt;TODAY(),M331="In corso"),1,0)</f>
        <v/>
      </c>
      <c r="AP331" s="84">
        <f>IF(B331="","",IF(OR(M331="Vinta",M331="Persa"),0,IF(AL331="Contattare subito",50,0)+IF(AL331="Follow-up scaduto",40,0)+IF(AL331="Lead in stallo",35,0)+IF(AJ331="Hot",30,IF(AJ331="Alta",20,IF(AJ331="Media",10,0)))+IF(AO331=1,10,0)+L331/10+ROW()/100000))</f>
        <v/>
      </c>
    </row>
    <row r="332">
      <c r="A332" s="7">
        <f>IF(B332="","",ROW()-1)</f>
        <v/>
      </c>
      <c r="B332" s="14" t="n"/>
      <c r="C332" s="14" t="n"/>
      <c r="D332" s="14" t="n"/>
      <c r="E332" s="14" t="n"/>
      <c r="F332" s="14" t="n"/>
      <c r="G332" s="14" t="n"/>
      <c r="H332" s="14" t="n"/>
      <c r="I332" s="14" t="n"/>
      <c r="J332" s="14" t="n"/>
      <c r="K332" s="14" t="n"/>
      <c r="L332" s="7">
        <f>IF(K332="","",IF(K332="Nuovo",1,IF(K332="Tentativo contatto",1,IF(K332="Contattato",2,IF(K332="Qualificato",4,IF(K332="Visita fissata",5,IF(K332="Visita effettuata",6,IF(K332="Trattativa",7,IF(K332="Offerta",8,IF(K332="Prenotazione",9,IF(K332="Venduto",10,""))))))))))))</f>
        <v/>
      </c>
      <c r="M332" s="14" t="n"/>
      <c r="N332" s="7">
        <f>IF(L332&gt;=4,1,0)</f>
        <v/>
      </c>
      <c r="O332" s="7">
        <f>IF(L332&gt;=6,1,0)</f>
        <v/>
      </c>
      <c r="P332" s="7">
        <f>IF(L332&gt;=7,1,0)</f>
        <v/>
      </c>
      <c r="Q332" s="7">
        <f>IF(L332&gt;=8,1,0)</f>
        <v/>
      </c>
      <c r="R332" s="7">
        <f>IF(L332&gt;=9,1,0)</f>
        <v/>
      </c>
      <c r="S332" s="7">
        <f>IF(OR(L332=10,M332="Vinta"),1,0)</f>
        <v/>
      </c>
      <c r="T332" s="7">
        <f>IF(M332="Persa",1,0)</f>
        <v/>
      </c>
      <c r="U332" s="14" t="n"/>
      <c r="V332" s="14" t="n"/>
      <c r="W332" s="14" t="n"/>
      <c r="X332" s="14" t="n"/>
      <c r="Y332" s="15" t="n"/>
      <c r="Z332" s="15" t="n"/>
      <c r="AA332" s="15" t="n"/>
      <c r="AB332" s="14" t="n"/>
      <c r="AC332" s="7">
        <f>IF(B332="","",IF(AB332="",TODAY()-B332,AB332-B332))</f>
        <v/>
      </c>
      <c r="AD332" s="14" t="n"/>
      <c r="AE332" s="14" t="n"/>
      <c r="AF332" s="14" t="n"/>
      <c r="AG332" s="37">
        <f>IF(B332="","",MAX(B332,IF(U332="",0,U332),IF(W332="",0,W332),IF(AB332="",0,AB332),IF(AN332="",0,AN332)))</f>
        <v/>
      </c>
      <c r="AH332" s="11">
        <f>IF(AG332="","",TODAY()-AG332)</f>
        <v/>
      </c>
      <c r="AI332" s="11">
        <f>IF(B332="","",MIN(100,IF(J332&gt;=300000,20,IF(J332&gt;=200000,10,5))+IF(OR(C332="Referral",C332="Passaparola"),20,IF(OR(C332="Sito web",C332="LinkedIn",C332="Email marketing"),15,10))+IF(L332&gt;=8,25,IF(L332&gt;=6,18,IF(L332&gt;=4,12,5)))+IF(AND(V332&lt;&gt;"",V332&lt;&gt;"Non risponde",V332&lt;&gt;"Non interessato"),10,0)+IF(X332="Eseguita",10,0)+IF(Z332&gt;0,15,0)))</f>
        <v/>
      </c>
      <c r="AJ332" s="11">
        <f>IF(AI332="","",IF(AI332&gt;=80,"Hot",IF(AI332&gt;=60,"Alta",IF(AI332&gt;=40,"Media","Bassa"))))</f>
        <v/>
      </c>
      <c r="AK332" s="11">
        <f>IF(B332="","",IF(U332="",TODAY()-B332,U332-B332))</f>
        <v/>
      </c>
      <c r="AL332" s="11">
        <f>IF(B332="","",IF(M332="Vinta","Chiusa - vinta",IF(M332="Persa","Chiusa - persa",IF(AND(U332="",TODAY()-B332&gt;1),"Contattare subito",IF(AND(M332="In corso",AH332&gt;7),"Lead in stallo",IF(AND(AN332&lt;&gt;"",AN332&lt;TODAY(),M332="In corso"),"Follow-up scaduto",IF(AND(K332="Offerta",Y332="",W332&lt;&gt;"",TODAY()-W332&gt;3),"Verificare offerta","OK"))))))</f>
        <v/>
      </c>
      <c r="AM332" s="38" t="n"/>
      <c r="AN332" s="39" t="n"/>
      <c r="AO332" s="11">
        <f>IF(AND(AN332&lt;&gt;"",AN332&lt;TODAY(),M332="In corso"),1,0)</f>
        <v/>
      </c>
      <c r="AP332" s="84">
        <f>IF(B332="","",IF(OR(M332="Vinta",M332="Persa"),0,IF(AL332="Contattare subito",50,0)+IF(AL332="Follow-up scaduto",40,0)+IF(AL332="Lead in stallo",35,0)+IF(AJ332="Hot",30,IF(AJ332="Alta",20,IF(AJ332="Media",10,0)))+IF(AO332=1,10,0)+L332/10+ROW()/100000))</f>
        <v/>
      </c>
    </row>
    <row r="333">
      <c r="A333" s="7">
        <f>IF(B333="","",ROW()-1)</f>
        <v/>
      </c>
      <c r="B333" s="14" t="n"/>
      <c r="C333" s="14" t="n"/>
      <c r="D333" s="14" t="n"/>
      <c r="E333" s="14" t="n"/>
      <c r="F333" s="14" t="n"/>
      <c r="G333" s="14" t="n"/>
      <c r="H333" s="14" t="n"/>
      <c r="I333" s="14" t="n"/>
      <c r="J333" s="14" t="n"/>
      <c r="K333" s="14" t="n"/>
      <c r="L333" s="7">
        <f>IF(K333="","",IF(K333="Nuovo",1,IF(K333="Tentativo contatto",1,IF(K333="Contattato",2,IF(K333="Qualificato",4,IF(K333="Visita fissata",5,IF(K333="Visita effettuata",6,IF(K333="Trattativa",7,IF(K333="Offerta",8,IF(K333="Prenotazione",9,IF(K333="Venduto",10,""))))))))))))</f>
        <v/>
      </c>
      <c r="M333" s="14" t="n"/>
      <c r="N333" s="7">
        <f>IF(L333&gt;=4,1,0)</f>
        <v/>
      </c>
      <c r="O333" s="7">
        <f>IF(L333&gt;=6,1,0)</f>
        <v/>
      </c>
      <c r="P333" s="7">
        <f>IF(L333&gt;=7,1,0)</f>
        <v/>
      </c>
      <c r="Q333" s="7">
        <f>IF(L333&gt;=8,1,0)</f>
        <v/>
      </c>
      <c r="R333" s="7">
        <f>IF(L333&gt;=9,1,0)</f>
        <v/>
      </c>
      <c r="S333" s="7">
        <f>IF(OR(L333=10,M333="Vinta"),1,0)</f>
        <v/>
      </c>
      <c r="T333" s="7">
        <f>IF(M333="Persa",1,0)</f>
        <v/>
      </c>
      <c r="U333" s="14" t="n"/>
      <c r="V333" s="14" t="n"/>
      <c r="W333" s="14" t="n"/>
      <c r="X333" s="14" t="n"/>
      <c r="Y333" s="15" t="n"/>
      <c r="Z333" s="15" t="n"/>
      <c r="AA333" s="15" t="n"/>
      <c r="AB333" s="14" t="n"/>
      <c r="AC333" s="7">
        <f>IF(B333="","",IF(AB333="",TODAY()-B333,AB333-B333))</f>
        <v/>
      </c>
      <c r="AD333" s="14" t="n"/>
      <c r="AE333" s="14" t="n"/>
      <c r="AF333" s="14" t="n"/>
      <c r="AG333" s="37">
        <f>IF(B333="","",MAX(B333,IF(U333="",0,U333),IF(W333="",0,W333),IF(AB333="",0,AB333),IF(AN333="",0,AN333)))</f>
        <v/>
      </c>
      <c r="AH333" s="11">
        <f>IF(AG333="","",TODAY()-AG333)</f>
        <v/>
      </c>
      <c r="AI333" s="11">
        <f>IF(B333="","",MIN(100,IF(J333&gt;=300000,20,IF(J333&gt;=200000,10,5))+IF(OR(C333="Referral",C333="Passaparola"),20,IF(OR(C333="Sito web",C333="LinkedIn",C333="Email marketing"),15,10))+IF(L333&gt;=8,25,IF(L333&gt;=6,18,IF(L333&gt;=4,12,5)))+IF(AND(V333&lt;&gt;"",V333&lt;&gt;"Non risponde",V333&lt;&gt;"Non interessato"),10,0)+IF(X333="Eseguita",10,0)+IF(Z333&gt;0,15,0)))</f>
        <v/>
      </c>
      <c r="AJ333" s="11">
        <f>IF(AI333="","",IF(AI333&gt;=80,"Hot",IF(AI333&gt;=60,"Alta",IF(AI333&gt;=40,"Media","Bassa"))))</f>
        <v/>
      </c>
      <c r="AK333" s="11">
        <f>IF(B333="","",IF(U333="",TODAY()-B333,U333-B333))</f>
        <v/>
      </c>
      <c r="AL333" s="11">
        <f>IF(B333="","",IF(M333="Vinta","Chiusa - vinta",IF(M333="Persa","Chiusa - persa",IF(AND(U333="",TODAY()-B333&gt;1),"Contattare subito",IF(AND(M333="In corso",AH333&gt;7),"Lead in stallo",IF(AND(AN333&lt;&gt;"",AN333&lt;TODAY(),M333="In corso"),"Follow-up scaduto",IF(AND(K333="Offerta",Y333="",W333&lt;&gt;"",TODAY()-W333&gt;3),"Verificare offerta","OK"))))))</f>
        <v/>
      </c>
      <c r="AM333" s="38" t="n"/>
      <c r="AN333" s="39" t="n"/>
      <c r="AO333" s="11">
        <f>IF(AND(AN333&lt;&gt;"",AN333&lt;TODAY(),M333="In corso"),1,0)</f>
        <v/>
      </c>
      <c r="AP333" s="84">
        <f>IF(B333="","",IF(OR(M333="Vinta",M333="Persa"),0,IF(AL333="Contattare subito",50,0)+IF(AL333="Follow-up scaduto",40,0)+IF(AL333="Lead in stallo",35,0)+IF(AJ333="Hot",30,IF(AJ333="Alta",20,IF(AJ333="Media",10,0)))+IF(AO333=1,10,0)+L333/10+ROW()/100000))</f>
        <v/>
      </c>
    </row>
    <row r="334">
      <c r="A334" s="7">
        <f>IF(B334="","",ROW()-1)</f>
        <v/>
      </c>
      <c r="B334" s="14" t="n"/>
      <c r="C334" s="14" t="n"/>
      <c r="D334" s="14" t="n"/>
      <c r="E334" s="14" t="n"/>
      <c r="F334" s="14" t="n"/>
      <c r="G334" s="14" t="n"/>
      <c r="H334" s="14" t="n"/>
      <c r="I334" s="14" t="n"/>
      <c r="J334" s="14" t="n"/>
      <c r="K334" s="14" t="n"/>
      <c r="L334" s="7">
        <f>IF(K334="","",IF(K334="Nuovo",1,IF(K334="Tentativo contatto",1,IF(K334="Contattato",2,IF(K334="Qualificato",4,IF(K334="Visita fissata",5,IF(K334="Visita effettuata",6,IF(K334="Trattativa",7,IF(K334="Offerta",8,IF(K334="Prenotazione",9,IF(K334="Venduto",10,""))))))))))))</f>
        <v/>
      </c>
      <c r="M334" s="14" t="n"/>
      <c r="N334" s="7">
        <f>IF(L334&gt;=4,1,0)</f>
        <v/>
      </c>
      <c r="O334" s="7">
        <f>IF(L334&gt;=6,1,0)</f>
        <v/>
      </c>
      <c r="P334" s="7">
        <f>IF(L334&gt;=7,1,0)</f>
        <v/>
      </c>
      <c r="Q334" s="7">
        <f>IF(L334&gt;=8,1,0)</f>
        <v/>
      </c>
      <c r="R334" s="7">
        <f>IF(L334&gt;=9,1,0)</f>
        <v/>
      </c>
      <c r="S334" s="7">
        <f>IF(OR(L334=10,M334="Vinta"),1,0)</f>
        <v/>
      </c>
      <c r="T334" s="7">
        <f>IF(M334="Persa",1,0)</f>
        <v/>
      </c>
      <c r="U334" s="14" t="n"/>
      <c r="V334" s="14" t="n"/>
      <c r="W334" s="14" t="n"/>
      <c r="X334" s="14" t="n"/>
      <c r="Y334" s="15" t="n"/>
      <c r="Z334" s="15" t="n"/>
      <c r="AA334" s="15" t="n"/>
      <c r="AB334" s="14" t="n"/>
      <c r="AC334" s="7">
        <f>IF(B334="","",IF(AB334="",TODAY()-B334,AB334-B334))</f>
        <v/>
      </c>
      <c r="AD334" s="14" t="n"/>
      <c r="AE334" s="14" t="n"/>
      <c r="AF334" s="14" t="n"/>
      <c r="AG334" s="37">
        <f>IF(B334="","",MAX(B334,IF(U334="",0,U334),IF(W334="",0,W334),IF(AB334="",0,AB334),IF(AN334="",0,AN334)))</f>
        <v/>
      </c>
      <c r="AH334" s="11">
        <f>IF(AG334="","",TODAY()-AG334)</f>
        <v/>
      </c>
      <c r="AI334" s="11">
        <f>IF(B334="","",MIN(100,IF(J334&gt;=300000,20,IF(J334&gt;=200000,10,5))+IF(OR(C334="Referral",C334="Passaparola"),20,IF(OR(C334="Sito web",C334="LinkedIn",C334="Email marketing"),15,10))+IF(L334&gt;=8,25,IF(L334&gt;=6,18,IF(L334&gt;=4,12,5)))+IF(AND(V334&lt;&gt;"",V334&lt;&gt;"Non risponde",V334&lt;&gt;"Non interessato"),10,0)+IF(X334="Eseguita",10,0)+IF(Z334&gt;0,15,0)))</f>
        <v/>
      </c>
      <c r="AJ334" s="11">
        <f>IF(AI334="","",IF(AI334&gt;=80,"Hot",IF(AI334&gt;=60,"Alta",IF(AI334&gt;=40,"Media","Bassa"))))</f>
        <v/>
      </c>
      <c r="AK334" s="11">
        <f>IF(B334="","",IF(U334="",TODAY()-B334,U334-B334))</f>
        <v/>
      </c>
      <c r="AL334" s="11">
        <f>IF(B334="","",IF(M334="Vinta","Chiusa - vinta",IF(M334="Persa","Chiusa - persa",IF(AND(U334="",TODAY()-B334&gt;1),"Contattare subito",IF(AND(M334="In corso",AH334&gt;7),"Lead in stallo",IF(AND(AN334&lt;&gt;"",AN334&lt;TODAY(),M334="In corso"),"Follow-up scaduto",IF(AND(K334="Offerta",Y334="",W334&lt;&gt;"",TODAY()-W334&gt;3),"Verificare offerta","OK"))))))</f>
        <v/>
      </c>
      <c r="AM334" s="38" t="n"/>
      <c r="AN334" s="39" t="n"/>
      <c r="AO334" s="11">
        <f>IF(AND(AN334&lt;&gt;"",AN334&lt;TODAY(),M334="In corso"),1,0)</f>
        <v/>
      </c>
      <c r="AP334" s="84">
        <f>IF(B334="","",IF(OR(M334="Vinta",M334="Persa"),0,IF(AL334="Contattare subito",50,0)+IF(AL334="Follow-up scaduto",40,0)+IF(AL334="Lead in stallo",35,0)+IF(AJ334="Hot",30,IF(AJ334="Alta",20,IF(AJ334="Media",10,0)))+IF(AO334=1,10,0)+L334/10+ROW()/100000))</f>
        <v/>
      </c>
    </row>
    <row r="335">
      <c r="A335" s="7">
        <f>IF(B335="","",ROW()-1)</f>
        <v/>
      </c>
      <c r="B335" s="14" t="n"/>
      <c r="C335" s="14" t="n"/>
      <c r="D335" s="14" t="n"/>
      <c r="E335" s="14" t="n"/>
      <c r="F335" s="14" t="n"/>
      <c r="G335" s="14" t="n"/>
      <c r="H335" s="14" t="n"/>
      <c r="I335" s="14" t="n"/>
      <c r="J335" s="14" t="n"/>
      <c r="K335" s="14" t="n"/>
      <c r="L335" s="7">
        <f>IF(K335="","",IF(K335="Nuovo",1,IF(K335="Tentativo contatto",1,IF(K335="Contattato",2,IF(K335="Qualificato",4,IF(K335="Visita fissata",5,IF(K335="Visita effettuata",6,IF(K335="Trattativa",7,IF(K335="Offerta",8,IF(K335="Prenotazione",9,IF(K335="Venduto",10,""))))))))))))</f>
        <v/>
      </c>
      <c r="M335" s="14" t="n"/>
      <c r="N335" s="7">
        <f>IF(L335&gt;=4,1,0)</f>
        <v/>
      </c>
      <c r="O335" s="7">
        <f>IF(L335&gt;=6,1,0)</f>
        <v/>
      </c>
      <c r="P335" s="7">
        <f>IF(L335&gt;=7,1,0)</f>
        <v/>
      </c>
      <c r="Q335" s="7">
        <f>IF(L335&gt;=8,1,0)</f>
        <v/>
      </c>
      <c r="R335" s="7">
        <f>IF(L335&gt;=9,1,0)</f>
        <v/>
      </c>
      <c r="S335" s="7">
        <f>IF(OR(L335=10,M335="Vinta"),1,0)</f>
        <v/>
      </c>
      <c r="T335" s="7">
        <f>IF(M335="Persa",1,0)</f>
        <v/>
      </c>
      <c r="U335" s="14" t="n"/>
      <c r="V335" s="14" t="n"/>
      <c r="W335" s="14" t="n"/>
      <c r="X335" s="14" t="n"/>
      <c r="Y335" s="15" t="n"/>
      <c r="Z335" s="15" t="n"/>
      <c r="AA335" s="15" t="n"/>
      <c r="AB335" s="14" t="n"/>
      <c r="AC335" s="7">
        <f>IF(B335="","",IF(AB335="",TODAY()-B335,AB335-B335))</f>
        <v/>
      </c>
      <c r="AD335" s="14" t="n"/>
      <c r="AE335" s="14" t="n"/>
      <c r="AF335" s="14" t="n"/>
      <c r="AG335" s="37">
        <f>IF(B335="","",MAX(B335,IF(U335="",0,U335),IF(W335="",0,W335),IF(AB335="",0,AB335),IF(AN335="",0,AN335)))</f>
        <v/>
      </c>
      <c r="AH335" s="11">
        <f>IF(AG335="","",TODAY()-AG335)</f>
        <v/>
      </c>
      <c r="AI335" s="11">
        <f>IF(B335="","",MIN(100,IF(J335&gt;=300000,20,IF(J335&gt;=200000,10,5))+IF(OR(C335="Referral",C335="Passaparola"),20,IF(OR(C335="Sito web",C335="LinkedIn",C335="Email marketing"),15,10))+IF(L335&gt;=8,25,IF(L335&gt;=6,18,IF(L335&gt;=4,12,5)))+IF(AND(V335&lt;&gt;"",V335&lt;&gt;"Non risponde",V335&lt;&gt;"Non interessato"),10,0)+IF(X335="Eseguita",10,0)+IF(Z335&gt;0,15,0)))</f>
        <v/>
      </c>
      <c r="AJ335" s="11">
        <f>IF(AI335="","",IF(AI335&gt;=80,"Hot",IF(AI335&gt;=60,"Alta",IF(AI335&gt;=40,"Media","Bassa"))))</f>
        <v/>
      </c>
      <c r="AK335" s="11">
        <f>IF(B335="","",IF(U335="",TODAY()-B335,U335-B335))</f>
        <v/>
      </c>
      <c r="AL335" s="11">
        <f>IF(B335="","",IF(M335="Vinta","Chiusa - vinta",IF(M335="Persa","Chiusa - persa",IF(AND(U335="",TODAY()-B335&gt;1),"Contattare subito",IF(AND(M335="In corso",AH335&gt;7),"Lead in stallo",IF(AND(AN335&lt;&gt;"",AN335&lt;TODAY(),M335="In corso"),"Follow-up scaduto",IF(AND(K335="Offerta",Y335="",W335&lt;&gt;"",TODAY()-W335&gt;3),"Verificare offerta","OK"))))))</f>
        <v/>
      </c>
      <c r="AM335" s="38" t="n"/>
      <c r="AN335" s="39" t="n"/>
      <c r="AO335" s="11">
        <f>IF(AND(AN335&lt;&gt;"",AN335&lt;TODAY(),M335="In corso"),1,0)</f>
        <v/>
      </c>
      <c r="AP335" s="84">
        <f>IF(B335="","",IF(OR(M335="Vinta",M335="Persa"),0,IF(AL335="Contattare subito",50,0)+IF(AL335="Follow-up scaduto",40,0)+IF(AL335="Lead in stallo",35,0)+IF(AJ335="Hot",30,IF(AJ335="Alta",20,IF(AJ335="Media",10,0)))+IF(AO335=1,10,0)+L335/10+ROW()/100000))</f>
        <v/>
      </c>
    </row>
    <row r="336">
      <c r="A336" s="7">
        <f>IF(B336="","",ROW()-1)</f>
        <v/>
      </c>
      <c r="B336" s="14" t="n"/>
      <c r="C336" s="14" t="n"/>
      <c r="D336" s="14" t="n"/>
      <c r="E336" s="14" t="n"/>
      <c r="F336" s="14" t="n"/>
      <c r="G336" s="14" t="n"/>
      <c r="H336" s="14" t="n"/>
      <c r="I336" s="14" t="n"/>
      <c r="J336" s="14" t="n"/>
      <c r="K336" s="14" t="n"/>
      <c r="L336" s="7">
        <f>IF(K336="","",IF(K336="Nuovo",1,IF(K336="Tentativo contatto",1,IF(K336="Contattato",2,IF(K336="Qualificato",4,IF(K336="Visita fissata",5,IF(K336="Visita effettuata",6,IF(K336="Trattativa",7,IF(K336="Offerta",8,IF(K336="Prenotazione",9,IF(K336="Venduto",10,""))))))))))))</f>
        <v/>
      </c>
      <c r="M336" s="14" t="n"/>
      <c r="N336" s="7">
        <f>IF(L336&gt;=4,1,0)</f>
        <v/>
      </c>
      <c r="O336" s="7">
        <f>IF(L336&gt;=6,1,0)</f>
        <v/>
      </c>
      <c r="P336" s="7">
        <f>IF(L336&gt;=7,1,0)</f>
        <v/>
      </c>
      <c r="Q336" s="7">
        <f>IF(L336&gt;=8,1,0)</f>
        <v/>
      </c>
      <c r="R336" s="7">
        <f>IF(L336&gt;=9,1,0)</f>
        <v/>
      </c>
      <c r="S336" s="7">
        <f>IF(OR(L336=10,M336="Vinta"),1,0)</f>
        <v/>
      </c>
      <c r="T336" s="7">
        <f>IF(M336="Persa",1,0)</f>
        <v/>
      </c>
      <c r="U336" s="14" t="n"/>
      <c r="V336" s="14" t="n"/>
      <c r="W336" s="14" t="n"/>
      <c r="X336" s="14" t="n"/>
      <c r="Y336" s="15" t="n"/>
      <c r="Z336" s="15" t="n"/>
      <c r="AA336" s="15" t="n"/>
      <c r="AB336" s="14" t="n"/>
      <c r="AC336" s="7">
        <f>IF(B336="","",IF(AB336="",TODAY()-B336,AB336-B336))</f>
        <v/>
      </c>
      <c r="AD336" s="14" t="n"/>
      <c r="AE336" s="14" t="n"/>
      <c r="AF336" s="14" t="n"/>
      <c r="AG336" s="37">
        <f>IF(B336="","",MAX(B336,IF(U336="",0,U336),IF(W336="",0,W336),IF(AB336="",0,AB336),IF(AN336="",0,AN336)))</f>
        <v/>
      </c>
      <c r="AH336" s="11">
        <f>IF(AG336="","",TODAY()-AG336)</f>
        <v/>
      </c>
      <c r="AI336" s="11">
        <f>IF(B336="","",MIN(100,IF(J336&gt;=300000,20,IF(J336&gt;=200000,10,5))+IF(OR(C336="Referral",C336="Passaparola"),20,IF(OR(C336="Sito web",C336="LinkedIn",C336="Email marketing"),15,10))+IF(L336&gt;=8,25,IF(L336&gt;=6,18,IF(L336&gt;=4,12,5)))+IF(AND(V336&lt;&gt;"",V336&lt;&gt;"Non risponde",V336&lt;&gt;"Non interessato"),10,0)+IF(X336="Eseguita",10,0)+IF(Z336&gt;0,15,0)))</f>
        <v/>
      </c>
      <c r="AJ336" s="11">
        <f>IF(AI336="","",IF(AI336&gt;=80,"Hot",IF(AI336&gt;=60,"Alta",IF(AI336&gt;=40,"Media","Bassa"))))</f>
        <v/>
      </c>
      <c r="AK336" s="11">
        <f>IF(B336="","",IF(U336="",TODAY()-B336,U336-B336))</f>
        <v/>
      </c>
      <c r="AL336" s="11">
        <f>IF(B336="","",IF(M336="Vinta","Chiusa - vinta",IF(M336="Persa","Chiusa - persa",IF(AND(U336="",TODAY()-B336&gt;1),"Contattare subito",IF(AND(M336="In corso",AH336&gt;7),"Lead in stallo",IF(AND(AN336&lt;&gt;"",AN336&lt;TODAY(),M336="In corso"),"Follow-up scaduto",IF(AND(K336="Offerta",Y336="",W336&lt;&gt;"",TODAY()-W336&gt;3),"Verificare offerta","OK"))))))</f>
        <v/>
      </c>
      <c r="AM336" s="38" t="n"/>
      <c r="AN336" s="39" t="n"/>
      <c r="AO336" s="11">
        <f>IF(AND(AN336&lt;&gt;"",AN336&lt;TODAY(),M336="In corso"),1,0)</f>
        <v/>
      </c>
      <c r="AP336" s="84">
        <f>IF(B336="","",IF(OR(M336="Vinta",M336="Persa"),0,IF(AL336="Contattare subito",50,0)+IF(AL336="Follow-up scaduto",40,0)+IF(AL336="Lead in stallo",35,0)+IF(AJ336="Hot",30,IF(AJ336="Alta",20,IF(AJ336="Media",10,0)))+IF(AO336=1,10,0)+L336/10+ROW()/100000))</f>
        <v/>
      </c>
    </row>
    <row r="337">
      <c r="A337" s="7">
        <f>IF(B337="","",ROW()-1)</f>
        <v/>
      </c>
      <c r="B337" s="14" t="n"/>
      <c r="C337" s="14" t="n"/>
      <c r="D337" s="14" t="n"/>
      <c r="E337" s="14" t="n"/>
      <c r="F337" s="14" t="n"/>
      <c r="G337" s="14" t="n"/>
      <c r="H337" s="14" t="n"/>
      <c r="I337" s="14" t="n"/>
      <c r="J337" s="14" t="n"/>
      <c r="K337" s="14" t="n"/>
      <c r="L337" s="7">
        <f>IF(K337="","",IF(K337="Nuovo",1,IF(K337="Tentativo contatto",1,IF(K337="Contattato",2,IF(K337="Qualificato",4,IF(K337="Visita fissata",5,IF(K337="Visita effettuata",6,IF(K337="Trattativa",7,IF(K337="Offerta",8,IF(K337="Prenotazione",9,IF(K337="Venduto",10,""))))))))))))</f>
        <v/>
      </c>
      <c r="M337" s="14" t="n"/>
      <c r="N337" s="7">
        <f>IF(L337&gt;=4,1,0)</f>
        <v/>
      </c>
      <c r="O337" s="7">
        <f>IF(L337&gt;=6,1,0)</f>
        <v/>
      </c>
      <c r="P337" s="7">
        <f>IF(L337&gt;=7,1,0)</f>
        <v/>
      </c>
      <c r="Q337" s="7">
        <f>IF(L337&gt;=8,1,0)</f>
        <v/>
      </c>
      <c r="R337" s="7">
        <f>IF(L337&gt;=9,1,0)</f>
        <v/>
      </c>
      <c r="S337" s="7">
        <f>IF(OR(L337=10,M337="Vinta"),1,0)</f>
        <v/>
      </c>
      <c r="T337" s="7">
        <f>IF(M337="Persa",1,0)</f>
        <v/>
      </c>
      <c r="U337" s="14" t="n"/>
      <c r="V337" s="14" t="n"/>
      <c r="W337" s="14" t="n"/>
      <c r="X337" s="14" t="n"/>
      <c r="Y337" s="15" t="n"/>
      <c r="Z337" s="15" t="n"/>
      <c r="AA337" s="15" t="n"/>
      <c r="AB337" s="14" t="n"/>
      <c r="AC337" s="7">
        <f>IF(B337="","",IF(AB337="",TODAY()-B337,AB337-B337))</f>
        <v/>
      </c>
      <c r="AD337" s="14" t="n"/>
      <c r="AE337" s="14" t="n"/>
      <c r="AF337" s="14" t="n"/>
      <c r="AG337" s="37">
        <f>IF(B337="","",MAX(B337,IF(U337="",0,U337),IF(W337="",0,W337),IF(AB337="",0,AB337),IF(AN337="",0,AN337)))</f>
        <v/>
      </c>
      <c r="AH337" s="11">
        <f>IF(AG337="","",TODAY()-AG337)</f>
        <v/>
      </c>
      <c r="AI337" s="11">
        <f>IF(B337="","",MIN(100,IF(J337&gt;=300000,20,IF(J337&gt;=200000,10,5))+IF(OR(C337="Referral",C337="Passaparola"),20,IF(OR(C337="Sito web",C337="LinkedIn",C337="Email marketing"),15,10))+IF(L337&gt;=8,25,IF(L337&gt;=6,18,IF(L337&gt;=4,12,5)))+IF(AND(V337&lt;&gt;"",V337&lt;&gt;"Non risponde",V337&lt;&gt;"Non interessato"),10,0)+IF(X337="Eseguita",10,0)+IF(Z337&gt;0,15,0)))</f>
        <v/>
      </c>
      <c r="AJ337" s="11">
        <f>IF(AI337="","",IF(AI337&gt;=80,"Hot",IF(AI337&gt;=60,"Alta",IF(AI337&gt;=40,"Media","Bassa"))))</f>
        <v/>
      </c>
      <c r="AK337" s="11">
        <f>IF(B337="","",IF(U337="",TODAY()-B337,U337-B337))</f>
        <v/>
      </c>
      <c r="AL337" s="11">
        <f>IF(B337="","",IF(M337="Vinta","Chiusa - vinta",IF(M337="Persa","Chiusa - persa",IF(AND(U337="",TODAY()-B337&gt;1),"Contattare subito",IF(AND(M337="In corso",AH337&gt;7),"Lead in stallo",IF(AND(AN337&lt;&gt;"",AN337&lt;TODAY(),M337="In corso"),"Follow-up scaduto",IF(AND(K337="Offerta",Y337="",W337&lt;&gt;"",TODAY()-W337&gt;3),"Verificare offerta","OK"))))))</f>
        <v/>
      </c>
      <c r="AM337" s="38" t="n"/>
      <c r="AN337" s="39" t="n"/>
      <c r="AO337" s="11">
        <f>IF(AND(AN337&lt;&gt;"",AN337&lt;TODAY(),M337="In corso"),1,0)</f>
        <v/>
      </c>
      <c r="AP337" s="84">
        <f>IF(B337="","",IF(OR(M337="Vinta",M337="Persa"),0,IF(AL337="Contattare subito",50,0)+IF(AL337="Follow-up scaduto",40,0)+IF(AL337="Lead in stallo",35,0)+IF(AJ337="Hot",30,IF(AJ337="Alta",20,IF(AJ337="Media",10,0)))+IF(AO337=1,10,0)+L337/10+ROW()/100000))</f>
        <v/>
      </c>
    </row>
    <row r="338">
      <c r="A338" s="7">
        <f>IF(B338="","",ROW()-1)</f>
        <v/>
      </c>
      <c r="B338" s="14" t="n"/>
      <c r="C338" s="14" t="n"/>
      <c r="D338" s="14" t="n"/>
      <c r="E338" s="14" t="n"/>
      <c r="F338" s="14" t="n"/>
      <c r="G338" s="14" t="n"/>
      <c r="H338" s="14" t="n"/>
      <c r="I338" s="14" t="n"/>
      <c r="J338" s="14" t="n"/>
      <c r="K338" s="14" t="n"/>
      <c r="L338" s="7">
        <f>IF(K338="","",IF(K338="Nuovo",1,IF(K338="Tentativo contatto",1,IF(K338="Contattato",2,IF(K338="Qualificato",4,IF(K338="Visita fissata",5,IF(K338="Visita effettuata",6,IF(K338="Trattativa",7,IF(K338="Offerta",8,IF(K338="Prenotazione",9,IF(K338="Venduto",10,""))))))))))))</f>
        <v/>
      </c>
      <c r="M338" s="14" t="n"/>
      <c r="N338" s="7">
        <f>IF(L338&gt;=4,1,0)</f>
        <v/>
      </c>
      <c r="O338" s="7">
        <f>IF(L338&gt;=6,1,0)</f>
        <v/>
      </c>
      <c r="P338" s="7">
        <f>IF(L338&gt;=7,1,0)</f>
        <v/>
      </c>
      <c r="Q338" s="7">
        <f>IF(L338&gt;=8,1,0)</f>
        <v/>
      </c>
      <c r="R338" s="7">
        <f>IF(L338&gt;=9,1,0)</f>
        <v/>
      </c>
      <c r="S338" s="7">
        <f>IF(OR(L338=10,M338="Vinta"),1,0)</f>
        <v/>
      </c>
      <c r="T338" s="7">
        <f>IF(M338="Persa",1,0)</f>
        <v/>
      </c>
      <c r="U338" s="14" t="n"/>
      <c r="V338" s="14" t="n"/>
      <c r="W338" s="14" t="n"/>
      <c r="X338" s="14" t="n"/>
      <c r="Y338" s="15" t="n"/>
      <c r="Z338" s="15" t="n"/>
      <c r="AA338" s="15" t="n"/>
      <c r="AB338" s="14" t="n"/>
      <c r="AC338" s="7">
        <f>IF(B338="","",IF(AB338="",TODAY()-B338,AB338-B338))</f>
        <v/>
      </c>
      <c r="AD338" s="14" t="n"/>
      <c r="AE338" s="14" t="n"/>
      <c r="AF338" s="14" t="n"/>
      <c r="AG338" s="37">
        <f>IF(B338="","",MAX(B338,IF(U338="",0,U338),IF(W338="",0,W338),IF(AB338="",0,AB338),IF(AN338="",0,AN338)))</f>
        <v/>
      </c>
      <c r="AH338" s="11">
        <f>IF(AG338="","",TODAY()-AG338)</f>
        <v/>
      </c>
      <c r="AI338" s="11">
        <f>IF(B338="","",MIN(100,IF(J338&gt;=300000,20,IF(J338&gt;=200000,10,5))+IF(OR(C338="Referral",C338="Passaparola"),20,IF(OR(C338="Sito web",C338="LinkedIn",C338="Email marketing"),15,10))+IF(L338&gt;=8,25,IF(L338&gt;=6,18,IF(L338&gt;=4,12,5)))+IF(AND(V338&lt;&gt;"",V338&lt;&gt;"Non risponde",V338&lt;&gt;"Non interessato"),10,0)+IF(X338="Eseguita",10,0)+IF(Z338&gt;0,15,0)))</f>
        <v/>
      </c>
      <c r="AJ338" s="11">
        <f>IF(AI338="","",IF(AI338&gt;=80,"Hot",IF(AI338&gt;=60,"Alta",IF(AI338&gt;=40,"Media","Bassa"))))</f>
        <v/>
      </c>
      <c r="AK338" s="11">
        <f>IF(B338="","",IF(U338="",TODAY()-B338,U338-B338))</f>
        <v/>
      </c>
      <c r="AL338" s="11">
        <f>IF(B338="","",IF(M338="Vinta","Chiusa - vinta",IF(M338="Persa","Chiusa - persa",IF(AND(U338="",TODAY()-B338&gt;1),"Contattare subito",IF(AND(M338="In corso",AH338&gt;7),"Lead in stallo",IF(AND(AN338&lt;&gt;"",AN338&lt;TODAY(),M338="In corso"),"Follow-up scaduto",IF(AND(K338="Offerta",Y338="",W338&lt;&gt;"",TODAY()-W338&gt;3),"Verificare offerta","OK"))))))</f>
        <v/>
      </c>
      <c r="AM338" s="38" t="n"/>
      <c r="AN338" s="39" t="n"/>
      <c r="AO338" s="11">
        <f>IF(AND(AN338&lt;&gt;"",AN338&lt;TODAY(),M338="In corso"),1,0)</f>
        <v/>
      </c>
      <c r="AP338" s="84">
        <f>IF(B338="","",IF(OR(M338="Vinta",M338="Persa"),0,IF(AL338="Contattare subito",50,0)+IF(AL338="Follow-up scaduto",40,0)+IF(AL338="Lead in stallo",35,0)+IF(AJ338="Hot",30,IF(AJ338="Alta",20,IF(AJ338="Media",10,0)))+IF(AO338=1,10,0)+L338/10+ROW()/100000))</f>
        <v/>
      </c>
    </row>
    <row r="339">
      <c r="A339" s="7">
        <f>IF(B339="","",ROW()-1)</f>
        <v/>
      </c>
      <c r="B339" s="14" t="n"/>
      <c r="C339" s="14" t="n"/>
      <c r="D339" s="14" t="n"/>
      <c r="E339" s="14" t="n"/>
      <c r="F339" s="14" t="n"/>
      <c r="G339" s="14" t="n"/>
      <c r="H339" s="14" t="n"/>
      <c r="I339" s="14" t="n"/>
      <c r="J339" s="14" t="n"/>
      <c r="K339" s="14" t="n"/>
      <c r="L339" s="7">
        <f>IF(K339="","",IF(K339="Nuovo",1,IF(K339="Tentativo contatto",1,IF(K339="Contattato",2,IF(K339="Qualificato",4,IF(K339="Visita fissata",5,IF(K339="Visita effettuata",6,IF(K339="Trattativa",7,IF(K339="Offerta",8,IF(K339="Prenotazione",9,IF(K339="Venduto",10,""))))))))))))</f>
        <v/>
      </c>
      <c r="M339" s="14" t="n"/>
      <c r="N339" s="7">
        <f>IF(L339&gt;=4,1,0)</f>
        <v/>
      </c>
      <c r="O339" s="7">
        <f>IF(L339&gt;=6,1,0)</f>
        <v/>
      </c>
      <c r="P339" s="7">
        <f>IF(L339&gt;=7,1,0)</f>
        <v/>
      </c>
      <c r="Q339" s="7">
        <f>IF(L339&gt;=8,1,0)</f>
        <v/>
      </c>
      <c r="R339" s="7">
        <f>IF(L339&gt;=9,1,0)</f>
        <v/>
      </c>
      <c r="S339" s="7">
        <f>IF(OR(L339=10,M339="Vinta"),1,0)</f>
        <v/>
      </c>
      <c r="T339" s="7">
        <f>IF(M339="Persa",1,0)</f>
        <v/>
      </c>
      <c r="U339" s="14" t="n"/>
      <c r="V339" s="14" t="n"/>
      <c r="W339" s="14" t="n"/>
      <c r="X339" s="14" t="n"/>
      <c r="Y339" s="15" t="n"/>
      <c r="Z339" s="15" t="n"/>
      <c r="AA339" s="15" t="n"/>
      <c r="AB339" s="14" t="n"/>
      <c r="AC339" s="7">
        <f>IF(B339="","",IF(AB339="",TODAY()-B339,AB339-B339))</f>
        <v/>
      </c>
      <c r="AD339" s="14" t="n"/>
      <c r="AE339" s="14" t="n"/>
      <c r="AF339" s="14" t="n"/>
      <c r="AG339" s="37">
        <f>IF(B339="","",MAX(B339,IF(U339="",0,U339),IF(W339="",0,W339),IF(AB339="",0,AB339),IF(AN339="",0,AN339)))</f>
        <v/>
      </c>
      <c r="AH339" s="11">
        <f>IF(AG339="","",TODAY()-AG339)</f>
        <v/>
      </c>
      <c r="AI339" s="11">
        <f>IF(B339="","",MIN(100,IF(J339&gt;=300000,20,IF(J339&gt;=200000,10,5))+IF(OR(C339="Referral",C339="Passaparola"),20,IF(OR(C339="Sito web",C339="LinkedIn",C339="Email marketing"),15,10))+IF(L339&gt;=8,25,IF(L339&gt;=6,18,IF(L339&gt;=4,12,5)))+IF(AND(V339&lt;&gt;"",V339&lt;&gt;"Non risponde",V339&lt;&gt;"Non interessato"),10,0)+IF(X339="Eseguita",10,0)+IF(Z339&gt;0,15,0)))</f>
        <v/>
      </c>
      <c r="AJ339" s="11">
        <f>IF(AI339="","",IF(AI339&gt;=80,"Hot",IF(AI339&gt;=60,"Alta",IF(AI339&gt;=40,"Media","Bassa"))))</f>
        <v/>
      </c>
      <c r="AK339" s="11">
        <f>IF(B339="","",IF(U339="",TODAY()-B339,U339-B339))</f>
        <v/>
      </c>
      <c r="AL339" s="11">
        <f>IF(B339="","",IF(M339="Vinta","Chiusa - vinta",IF(M339="Persa","Chiusa - persa",IF(AND(U339="",TODAY()-B339&gt;1),"Contattare subito",IF(AND(M339="In corso",AH339&gt;7),"Lead in stallo",IF(AND(AN339&lt;&gt;"",AN339&lt;TODAY(),M339="In corso"),"Follow-up scaduto",IF(AND(K339="Offerta",Y339="",W339&lt;&gt;"",TODAY()-W339&gt;3),"Verificare offerta","OK"))))))</f>
        <v/>
      </c>
      <c r="AM339" s="38" t="n"/>
      <c r="AN339" s="39" t="n"/>
      <c r="AO339" s="11">
        <f>IF(AND(AN339&lt;&gt;"",AN339&lt;TODAY(),M339="In corso"),1,0)</f>
        <v/>
      </c>
      <c r="AP339" s="84">
        <f>IF(B339="","",IF(OR(M339="Vinta",M339="Persa"),0,IF(AL339="Contattare subito",50,0)+IF(AL339="Follow-up scaduto",40,0)+IF(AL339="Lead in stallo",35,0)+IF(AJ339="Hot",30,IF(AJ339="Alta",20,IF(AJ339="Media",10,0)))+IF(AO339=1,10,0)+L339/10+ROW()/100000))</f>
        <v/>
      </c>
    </row>
    <row r="340">
      <c r="A340" s="7">
        <f>IF(B340="","",ROW()-1)</f>
        <v/>
      </c>
      <c r="B340" s="14" t="n"/>
      <c r="C340" s="14" t="n"/>
      <c r="D340" s="14" t="n"/>
      <c r="E340" s="14" t="n"/>
      <c r="F340" s="14" t="n"/>
      <c r="G340" s="14" t="n"/>
      <c r="H340" s="14" t="n"/>
      <c r="I340" s="14" t="n"/>
      <c r="J340" s="14" t="n"/>
      <c r="K340" s="14" t="n"/>
      <c r="L340" s="7">
        <f>IF(K340="","",IF(K340="Nuovo",1,IF(K340="Tentativo contatto",1,IF(K340="Contattato",2,IF(K340="Qualificato",4,IF(K340="Visita fissata",5,IF(K340="Visita effettuata",6,IF(K340="Trattativa",7,IF(K340="Offerta",8,IF(K340="Prenotazione",9,IF(K340="Venduto",10,""))))))))))))</f>
        <v/>
      </c>
      <c r="M340" s="14" t="n"/>
      <c r="N340" s="7">
        <f>IF(L340&gt;=4,1,0)</f>
        <v/>
      </c>
      <c r="O340" s="7">
        <f>IF(L340&gt;=6,1,0)</f>
        <v/>
      </c>
      <c r="P340" s="7">
        <f>IF(L340&gt;=7,1,0)</f>
        <v/>
      </c>
      <c r="Q340" s="7">
        <f>IF(L340&gt;=8,1,0)</f>
        <v/>
      </c>
      <c r="R340" s="7">
        <f>IF(L340&gt;=9,1,0)</f>
        <v/>
      </c>
      <c r="S340" s="7">
        <f>IF(OR(L340=10,M340="Vinta"),1,0)</f>
        <v/>
      </c>
      <c r="T340" s="7">
        <f>IF(M340="Persa",1,0)</f>
        <v/>
      </c>
      <c r="U340" s="14" t="n"/>
      <c r="V340" s="14" t="n"/>
      <c r="W340" s="14" t="n"/>
      <c r="X340" s="14" t="n"/>
      <c r="Y340" s="15" t="n"/>
      <c r="Z340" s="15" t="n"/>
      <c r="AA340" s="15" t="n"/>
      <c r="AB340" s="14" t="n"/>
      <c r="AC340" s="7">
        <f>IF(B340="","",IF(AB340="",TODAY()-B340,AB340-B340))</f>
        <v/>
      </c>
      <c r="AD340" s="14" t="n"/>
      <c r="AE340" s="14" t="n"/>
      <c r="AF340" s="14" t="n"/>
      <c r="AG340" s="37">
        <f>IF(B340="","",MAX(B340,IF(U340="",0,U340),IF(W340="",0,W340),IF(AB340="",0,AB340),IF(AN340="",0,AN340)))</f>
        <v/>
      </c>
      <c r="AH340" s="11">
        <f>IF(AG340="","",TODAY()-AG340)</f>
        <v/>
      </c>
      <c r="AI340" s="11">
        <f>IF(B340="","",MIN(100,IF(J340&gt;=300000,20,IF(J340&gt;=200000,10,5))+IF(OR(C340="Referral",C340="Passaparola"),20,IF(OR(C340="Sito web",C340="LinkedIn",C340="Email marketing"),15,10))+IF(L340&gt;=8,25,IF(L340&gt;=6,18,IF(L340&gt;=4,12,5)))+IF(AND(V340&lt;&gt;"",V340&lt;&gt;"Non risponde",V340&lt;&gt;"Non interessato"),10,0)+IF(X340="Eseguita",10,0)+IF(Z340&gt;0,15,0)))</f>
        <v/>
      </c>
      <c r="AJ340" s="11">
        <f>IF(AI340="","",IF(AI340&gt;=80,"Hot",IF(AI340&gt;=60,"Alta",IF(AI340&gt;=40,"Media","Bassa"))))</f>
        <v/>
      </c>
      <c r="AK340" s="11">
        <f>IF(B340="","",IF(U340="",TODAY()-B340,U340-B340))</f>
        <v/>
      </c>
      <c r="AL340" s="11">
        <f>IF(B340="","",IF(M340="Vinta","Chiusa - vinta",IF(M340="Persa","Chiusa - persa",IF(AND(U340="",TODAY()-B340&gt;1),"Contattare subito",IF(AND(M340="In corso",AH340&gt;7),"Lead in stallo",IF(AND(AN340&lt;&gt;"",AN340&lt;TODAY(),M340="In corso"),"Follow-up scaduto",IF(AND(K340="Offerta",Y340="",W340&lt;&gt;"",TODAY()-W340&gt;3),"Verificare offerta","OK"))))))</f>
        <v/>
      </c>
      <c r="AM340" s="38" t="n"/>
      <c r="AN340" s="39" t="n"/>
      <c r="AO340" s="11">
        <f>IF(AND(AN340&lt;&gt;"",AN340&lt;TODAY(),M340="In corso"),1,0)</f>
        <v/>
      </c>
      <c r="AP340" s="84">
        <f>IF(B340="","",IF(OR(M340="Vinta",M340="Persa"),0,IF(AL340="Contattare subito",50,0)+IF(AL340="Follow-up scaduto",40,0)+IF(AL340="Lead in stallo",35,0)+IF(AJ340="Hot",30,IF(AJ340="Alta",20,IF(AJ340="Media",10,0)))+IF(AO340=1,10,0)+L340/10+ROW()/100000))</f>
        <v/>
      </c>
    </row>
    <row r="341">
      <c r="A341" s="7">
        <f>IF(B341="","",ROW()-1)</f>
        <v/>
      </c>
      <c r="B341" s="14" t="n"/>
      <c r="C341" s="14" t="n"/>
      <c r="D341" s="14" t="n"/>
      <c r="E341" s="14" t="n"/>
      <c r="F341" s="14" t="n"/>
      <c r="G341" s="14" t="n"/>
      <c r="H341" s="14" t="n"/>
      <c r="I341" s="14" t="n"/>
      <c r="J341" s="14" t="n"/>
      <c r="K341" s="14" t="n"/>
      <c r="L341" s="7">
        <f>IF(K341="","",IF(K341="Nuovo",1,IF(K341="Tentativo contatto",1,IF(K341="Contattato",2,IF(K341="Qualificato",4,IF(K341="Visita fissata",5,IF(K341="Visita effettuata",6,IF(K341="Trattativa",7,IF(K341="Offerta",8,IF(K341="Prenotazione",9,IF(K341="Venduto",10,""))))))))))))</f>
        <v/>
      </c>
      <c r="M341" s="14" t="n"/>
      <c r="N341" s="7">
        <f>IF(L341&gt;=4,1,0)</f>
        <v/>
      </c>
      <c r="O341" s="7">
        <f>IF(L341&gt;=6,1,0)</f>
        <v/>
      </c>
      <c r="P341" s="7">
        <f>IF(L341&gt;=7,1,0)</f>
        <v/>
      </c>
      <c r="Q341" s="7">
        <f>IF(L341&gt;=8,1,0)</f>
        <v/>
      </c>
      <c r="R341" s="7">
        <f>IF(L341&gt;=9,1,0)</f>
        <v/>
      </c>
      <c r="S341" s="7">
        <f>IF(OR(L341=10,M341="Vinta"),1,0)</f>
        <v/>
      </c>
      <c r="T341" s="7">
        <f>IF(M341="Persa",1,0)</f>
        <v/>
      </c>
      <c r="U341" s="14" t="n"/>
      <c r="V341" s="14" t="n"/>
      <c r="W341" s="14" t="n"/>
      <c r="X341" s="14" t="n"/>
      <c r="Y341" s="15" t="n"/>
      <c r="Z341" s="15" t="n"/>
      <c r="AA341" s="15" t="n"/>
      <c r="AB341" s="14" t="n"/>
      <c r="AC341" s="7">
        <f>IF(B341="","",IF(AB341="",TODAY()-B341,AB341-B341))</f>
        <v/>
      </c>
      <c r="AD341" s="14" t="n"/>
      <c r="AE341" s="14" t="n"/>
      <c r="AF341" s="14" t="n"/>
      <c r="AG341" s="37">
        <f>IF(B341="","",MAX(B341,IF(U341="",0,U341),IF(W341="",0,W341),IF(AB341="",0,AB341),IF(AN341="",0,AN341)))</f>
        <v/>
      </c>
      <c r="AH341" s="11">
        <f>IF(AG341="","",TODAY()-AG341)</f>
        <v/>
      </c>
      <c r="AI341" s="11">
        <f>IF(B341="","",MIN(100,IF(J341&gt;=300000,20,IF(J341&gt;=200000,10,5))+IF(OR(C341="Referral",C341="Passaparola"),20,IF(OR(C341="Sito web",C341="LinkedIn",C341="Email marketing"),15,10))+IF(L341&gt;=8,25,IF(L341&gt;=6,18,IF(L341&gt;=4,12,5)))+IF(AND(V341&lt;&gt;"",V341&lt;&gt;"Non risponde",V341&lt;&gt;"Non interessato"),10,0)+IF(X341="Eseguita",10,0)+IF(Z341&gt;0,15,0)))</f>
        <v/>
      </c>
      <c r="AJ341" s="11">
        <f>IF(AI341="","",IF(AI341&gt;=80,"Hot",IF(AI341&gt;=60,"Alta",IF(AI341&gt;=40,"Media","Bassa"))))</f>
        <v/>
      </c>
      <c r="AK341" s="11">
        <f>IF(B341="","",IF(U341="",TODAY()-B341,U341-B341))</f>
        <v/>
      </c>
      <c r="AL341" s="11">
        <f>IF(B341="","",IF(M341="Vinta","Chiusa - vinta",IF(M341="Persa","Chiusa - persa",IF(AND(U341="",TODAY()-B341&gt;1),"Contattare subito",IF(AND(M341="In corso",AH341&gt;7),"Lead in stallo",IF(AND(AN341&lt;&gt;"",AN341&lt;TODAY(),M341="In corso"),"Follow-up scaduto",IF(AND(K341="Offerta",Y341="",W341&lt;&gt;"",TODAY()-W341&gt;3),"Verificare offerta","OK"))))))</f>
        <v/>
      </c>
      <c r="AM341" s="38" t="n"/>
      <c r="AN341" s="39" t="n"/>
      <c r="AO341" s="11">
        <f>IF(AND(AN341&lt;&gt;"",AN341&lt;TODAY(),M341="In corso"),1,0)</f>
        <v/>
      </c>
      <c r="AP341" s="84">
        <f>IF(B341="","",IF(OR(M341="Vinta",M341="Persa"),0,IF(AL341="Contattare subito",50,0)+IF(AL341="Follow-up scaduto",40,0)+IF(AL341="Lead in stallo",35,0)+IF(AJ341="Hot",30,IF(AJ341="Alta",20,IF(AJ341="Media",10,0)))+IF(AO341=1,10,0)+L341/10+ROW()/100000))</f>
        <v/>
      </c>
    </row>
    <row r="342">
      <c r="A342" s="7">
        <f>IF(B342="","",ROW()-1)</f>
        <v/>
      </c>
      <c r="B342" s="14" t="n"/>
      <c r="C342" s="14" t="n"/>
      <c r="D342" s="14" t="n"/>
      <c r="E342" s="14" t="n"/>
      <c r="F342" s="14" t="n"/>
      <c r="G342" s="14" t="n"/>
      <c r="H342" s="14" t="n"/>
      <c r="I342" s="14" t="n"/>
      <c r="J342" s="14" t="n"/>
      <c r="K342" s="14" t="n"/>
      <c r="L342" s="7">
        <f>IF(K342="","",IF(K342="Nuovo",1,IF(K342="Tentativo contatto",1,IF(K342="Contattato",2,IF(K342="Qualificato",4,IF(K342="Visita fissata",5,IF(K342="Visita effettuata",6,IF(K342="Trattativa",7,IF(K342="Offerta",8,IF(K342="Prenotazione",9,IF(K342="Venduto",10,""))))))))))))</f>
        <v/>
      </c>
      <c r="M342" s="14" t="n"/>
      <c r="N342" s="7">
        <f>IF(L342&gt;=4,1,0)</f>
        <v/>
      </c>
      <c r="O342" s="7">
        <f>IF(L342&gt;=6,1,0)</f>
        <v/>
      </c>
      <c r="P342" s="7">
        <f>IF(L342&gt;=7,1,0)</f>
        <v/>
      </c>
      <c r="Q342" s="7">
        <f>IF(L342&gt;=8,1,0)</f>
        <v/>
      </c>
      <c r="R342" s="7">
        <f>IF(L342&gt;=9,1,0)</f>
        <v/>
      </c>
      <c r="S342" s="7">
        <f>IF(OR(L342=10,M342="Vinta"),1,0)</f>
        <v/>
      </c>
      <c r="T342" s="7">
        <f>IF(M342="Persa",1,0)</f>
        <v/>
      </c>
      <c r="U342" s="14" t="n"/>
      <c r="V342" s="14" t="n"/>
      <c r="W342" s="14" t="n"/>
      <c r="X342" s="14" t="n"/>
      <c r="Y342" s="15" t="n"/>
      <c r="Z342" s="15" t="n"/>
      <c r="AA342" s="15" t="n"/>
      <c r="AB342" s="14" t="n"/>
      <c r="AC342" s="7">
        <f>IF(B342="","",IF(AB342="",TODAY()-B342,AB342-B342))</f>
        <v/>
      </c>
      <c r="AD342" s="14" t="n"/>
      <c r="AE342" s="14" t="n"/>
      <c r="AF342" s="14" t="n"/>
      <c r="AG342" s="37">
        <f>IF(B342="","",MAX(B342,IF(U342="",0,U342),IF(W342="",0,W342),IF(AB342="",0,AB342),IF(AN342="",0,AN342)))</f>
        <v/>
      </c>
      <c r="AH342" s="11">
        <f>IF(AG342="","",TODAY()-AG342)</f>
        <v/>
      </c>
      <c r="AI342" s="11">
        <f>IF(B342="","",MIN(100,IF(J342&gt;=300000,20,IF(J342&gt;=200000,10,5))+IF(OR(C342="Referral",C342="Passaparola"),20,IF(OR(C342="Sito web",C342="LinkedIn",C342="Email marketing"),15,10))+IF(L342&gt;=8,25,IF(L342&gt;=6,18,IF(L342&gt;=4,12,5)))+IF(AND(V342&lt;&gt;"",V342&lt;&gt;"Non risponde",V342&lt;&gt;"Non interessato"),10,0)+IF(X342="Eseguita",10,0)+IF(Z342&gt;0,15,0)))</f>
        <v/>
      </c>
      <c r="AJ342" s="11">
        <f>IF(AI342="","",IF(AI342&gt;=80,"Hot",IF(AI342&gt;=60,"Alta",IF(AI342&gt;=40,"Media","Bassa"))))</f>
        <v/>
      </c>
      <c r="AK342" s="11">
        <f>IF(B342="","",IF(U342="",TODAY()-B342,U342-B342))</f>
        <v/>
      </c>
      <c r="AL342" s="11">
        <f>IF(B342="","",IF(M342="Vinta","Chiusa - vinta",IF(M342="Persa","Chiusa - persa",IF(AND(U342="",TODAY()-B342&gt;1),"Contattare subito",IF(AND(M342="In corso",AH342&gt;7),"Lead in stallo",IF(AND(AN342&lt;&gt;"",AN342&lt;TODAY(),M342="In corso"),"Follow-up scaduto",IF(AND(K342="Offerta",Y342="",W342&lt;&gt;"",TODAY()-W342&gt;3),"Verificare offerta","OK"))))))</f>
        <v/>
      </c>
      <c r="AM342" s="38" t="n"/>
      <c r="AN342" s="39" t="n"/>
      <c r="AO342" s="11">
        <f>IF(AND(AN342&lt;&gt;"",AN342&lt;TODAY(),M342="In corso"),1,0)</f>
        <v/>
      </c>
      <c r="AP342" s="84">
        <f>IF(B342="","",IF(OR(M342="Vinta",M342="Persa"),0,IF(AL342="Contattare subito",50,0)+IF(AL342="Follow-up scaduto",40,0)+IF(AL342="Lead in stallo",35,0)+IF(AJ342="Hot",30,IF(AJ342="Alta",20,IF(AJ342="Media",10,0)))+IF(AO342=1,10,0)+L342/10+ROW()/100000))</f>
        <v/>
      </c>
    </row>
    <row r="343">
      <c r="A343" s="7">
        <f>IF(B343="","",ROW()-1)</f>
        <v/>
      </c>
      <c r="B343" s="14" t="n"/>
      <c r="C343" s="14" t="n"/>
      <c r="D343" s="14" t="n"/>
      <c r="E343" s="14" t="n"/>
      <c r="F343" s="14" t="n"/>
      <c r="G343" s="14" t="n"/>
      <c r="H343" s="14" t="n"/>
      <c r="I343" s="14" t="n"/>
      <c r="J343" s="14" t="n"/>
      <c r="K343" s="14" t="n"/>
      <c r="L343" s="7">
        <f>IF(K343="","",IF(K343="Nuovo",1,IF(K343="Tentativo contatto",1,IF(K343="Contattato",2,IF(K343="Qualificato",4,IF(K343="Visita fissata",5,IF(K343="Visita effettuata",6,IF(K343="Trattativa",7,IF(K343="Offerta",8,IF(K343="Prenotazione",9,IF(K343="Venduto",10,""))))))))))))</f>
        <v/>
      </c>
      <c r="M343" s="14" t="n"/>
      <c r="N343" s="7">
        <f>IF(L343&gt;=4,1,0)</f>
        <v/>
      </c>
      <c r="O343" s="7">
        <f>IF(L343&gt;=6,1,0)</f>
        <v/>
      </c>
      <c r="P343" s="7">
        <f>IF(L343&gt;=7,1,0)</f>
        <v/>
      </c>
      <c r="Q343" s="7">
        <f>IF(L343&gt;=8,1,0)</f>
        <v/>
      </c>
      <c r="R343" s="7">
        <f>IF(L343&gt;=9,1,0)</f>
        <v/>
      </c>
      <c r="S343" s="7">
        <f>IF(OR(L343=10,M343="Vinta"),1,0)</f>
        <v/>
      </c>
      <c r="T343" s="7">
        <f>IF(M343="Persa",1,0)</f>
        <v/>
      </c>
      <c r="U343" s="14" t="n"/>
      <c r="V343" s="14" t="n"/>
      <c r="W343" s="14" t="n"/>
      <c r="X343" s="14" t="n"/>
      <c r="Y343" s="15" t="n"/>
      <c r="Z343" s="15" t="n"/>
      <c r="AA343" s="15" t="n"/>
      <c r="AB343" s="14" t="n"/>
      <c r="AC343" s="7">
        <f>IF(B343="","",IF(AB343="",TODAY()-B343,AB343-B343))</f>
        <v/>
      </c>
      <c r="AD343" s="14" t="n"/>
      <c r="AE343" s="14" t="n"/>
      <c r="AF343" s="14" t="n"/>
      <c r="AG343" s="37">
        <f>IF(B343="","",MAX(B343,IF(U343="",0,U343),IF(W343="",0,W343),IF(AB343="",0,AB343),IF(AN343="",0,AN343)))</f>
        <v/>
      </c>
      <c r="AH343" s="11">
        <f>IF(AG343="","",TODAY()-AG343)</f>
        <v/>
      </c>
      <c r="AI343" s="11">
        <f>IF(B343="","",MIN(100,IF(J343&gt;=300000,20,IF(J343&gt;=200000,10,5))+IF(OR(C343="Referral",C343="Passaparola"),20,IF(OR(C343="Sito web",C343="LinkedIn",C343="Email marketing"),15,10))+IF(L343&gt;=8,25,IF(L343&gt;=6,18,IF(L343&gt;=4,12,5)))+IF(AND(V343&lt;&gt;"",V343&lt;&gt;"Non risponde",V343&lt;&gt;"Non interessato"),10,0)+IF(X343="Eseguita",10,0)+IF(Z343&gt;0,15,0)))</f>
        <v/>
      </c>
      <c r="AJ343" s="11">
        <f>IF(AI343="","",IF(AI343&gt;=80,"Hot",IF(AI343&gt;=60,"Alta",IF(AI343&gt;=40,"Media","Bassa"))))</f>
        <v/>
      </c>
      <c r="AK343" s="11">
        <f>IF(B343="","",IF(U343="",TODAY()-B343,U343-B343))</f>
        <v/>
      </c>
      <c r="AL343" s="11">
        <f>IF(B343="","",IF(M343="Vinta","Chiusa - vinta",IF(M343="Persa","Chiusa - persa",IF(AND(U343="",TODAY()-B343&gt;1),"Contattare subito",IF(AND(M343="In corso",AH343&gt;7),"Lead in stallo",IF(AND(AN343&lt;&gt;"",AN343&lt;TODAY(),M343="In corso"),"Follow-up scaduto",IF(AND(K343="Offerta",Y343="",W343&lt;&gt;"",TODAY()-W343&gt;3),"Verificare offerta","OK"))))))</f>
        <v/>
      </c>
      <c r="AM343" s="38" t="n"/>
      <c r="AN343" s="39" t="n"/>
      <c r="AO343" s="11">
        <f>IF(AND(AN343&lt;&gt;"",AN343&lt;TODAY(),M343="In corso"),1,0)</f>
        <v/>
      </c>
      <c r="AP343" s="84">
        <f>IF(B343="","",IF(OR(M343="Vinta",M343="Persa"),0,IF(AL343="Contattare subito",50,0)+IF(AL343="Follow-up scaduto",40,0)+IF(AL343="Lead in stallo",35,0)+IF(AJ343="Hot",30,IF(AJ343="Alta",20,IF(AJ343="Media",10,0)))+IF(AO343=1,10,0)+L343/10+ROW()/100000))</f>
        <v/>
      </c>
    </row>
    <row r="344">
      <c r="A344" s="7">
        <f>IF(B344="","",ROW()-1)</f>
        <v/>
      </c>
      <c r="B344" s="14" t="n"/>
      <c r="C344" s="14" t="n"/>
      <c r="D344" s="14" t="n"/>
      <c r="E344" s="14" t="n"/>
      <c r="F344" s="14" t="n"/>
      <c r="G344" s="14" t="n"/>
      <c r="H344" s="14" t="n"/>
      <c r="I344" s="14" t="n"/>
      <c r="J344" s="14" t="n"/>
      <c r="K344" s="14" t="n"/>
      <c r="L344" s="7">
        <f>IF(K344="","",IF(K344="Nuovo",1,IF(K344="Tentativo contatto",1,IF(K344="Contattato",2,IF(K344="Qualificato",4,IF(K344="Visita fissata",5,IF(K344="Visita effettuata",6,IF(K344="Trattativa",7,IF(K344="Offerta",8,IF(K344="Prenotazione",9,IF(K344="Venduto",10,""))))))))))))</f>
        <v/>
      </c>
      <c r="M344" s="14" t="n"/>
      <c r="N344" s="7">
        <f>IF(L344&gt;=4,1,0)</f>
        <v/>
      </c>
      <c r="O344" s="7">
        <f>IF(L344&gt;=6,1,0)</f>
        <v/>
      </c>
      <c r="P344" s="7">
        <f>IF(L344&gt;=7,1,0)</f>
        <v/>
      </c>
      <c r="Q344" s="7">
        <f>IF(L344&gt;=8,1,0)</f>
        <v/>
      </c>
      <c r="R344" s="7">
        <f>IF(L344&gt;=9,1,0)</f>
        <v/>
      </c>
      <c r="S344" s="7">
        <f>IF(OR(L344=10,M344="Vinta"),1,0)</f>
        <v/>
      </c>
      <c r="T344" s="7">
        <f>IF(M344="Persa",1,0)</f>
        <v/>
      </c>
      <c r="U344" s="14" t="n"/>
      <c r="V344" s="14" t="n"/>
      <c r="W344" s="14" t="n"/>
      <c r="X344" s="14" t="n"/>
      <c r="Y344" s="15" t="n"/>
      <c r="Z344" s="15" t="n"/>
      <c r="AA344" s="15" t="n"/>
      <c r="AB344" s="14" t="n"/>
      <c r="AC344" s="7">
        <f>IF(B344="","",IF(AB344="",TODAY()-B344,AB344-B344))</f>
        <v/>
      </c>
      <c r="AD344" s="14" t="n"/>
      <c r="AE344" s="14" t="n"/>
      <c r="AF344" s="14" t="n"/>
      <c r="AG344" s="37">
        <f>IF(B344="","",MAX(B344,IF(U344="",0,U344),IF(W344="",0,W344),IF(AB344="",0,AB344),IF(AN344="",0,AN344)))</f>
        <v/>
      </c>
      <c r="AH344" s="11">
        <f>IF(AG344="","",TODAY()-AG344)</f>
        <v/>
      </c>
      <c r="AI344" s="11">
        <f>IF(B344="","",MIN(100,IF(J344&gt;=300000,20,IF(J344&gt;=200000,10,5))+IF(OR(C344="Referral",C344="Passaparola"),20,IF(OR(C344="Sito web",C344="LinkedIn",C344="Email marketing"),15,10))+IF(L344&gt;=8,25,IF(L344&gt;=6,18,IF(L344&gt;=4,12,5)))+IF(AND(V344&lt;&gt;"",V344&lt;&gt;"Non risponde",V344&lt;&gt;"Non interessato"),10,0)+IF(X344="Eseguita",10,0)+IF(Z344&gt;0,15,0)))</f>
        <v/>
      </c>
      <c r="AJ344" s="11">
        <f>IF(AI344="","",IF(AI344&gt;=80,"Hot",IF(AI344&gt;=60,"Alta",IF(AI344&gt;=40,"Media","Bassa"))))</f>
        <v/>
      </c>
      <c r="AK344" s="11">
        <f>IF(B344="","",IF(U344="",TODAY()-B344,U344-B344))</f>
        <v/>
      </c>
      <c r="AL344" s="11">
        <f>IF(B344="","",IF(M344="Vinta","Chiusa - vinta",IF(M344="Persa","Chiusa - persa",IF(AND(U344="",TODAY()-B344&gt;1),"Contattare subito",IF(AND(M344="In corso",AH344&gt;7),"Lead in stallo",IF(AND(AN344&lt;&gt;"",AN344&lt;TODAY(),M344="In corso"),"Follow-up scaduto",IF(AND(K344="Offerta",Y344="",W344&lt;&gt;"",TODAY()-W344&gt;3),"Verificare offerta","OK"))))))</f>
        <v/>
      </c>
      <c r="AM344" s="38" t="n"/>
      <c r="AN344" s="39" t="n"/>
      <c r="AO344" s="11">
        <f>IF(AND(AN344&lt;&gt;"",AN344&lt;TODAY(),M344="In corso"),1,0)</f>
        <v/>
      </c>
      <c r="AP344" s="84">
        <f>IF(B344="","",IF(OR(M344="Vinta",M344="Persa"),0,IF(AL344="Contattare subito",50,0)+IF(AL344="Follow-up scaduto",40,0)+IF(AL344="Lead in stallo",35,0)+IF(AJ344="Hot",30,IF(AJ344="Alta",20,IF(AJ344="Media",10,0)))+IF(AO344=1,10,0)+L344/10+ROW()/100000))</f>
        <v/>
      </c>
    </row>
    <row r="345">
      <c r="A345" s="7">
        <f>IF(B345="","",ROW()-1)</f>
        <v/>
      </c>
      <c r="B345" s="14" t="n"/>
      <c r="C345" s="14" t="n"/>
      <c r="D345" s="14" t="n"/>
      <c r="E345" s="14" t="n"/>
      <c r="F345" s="14" t="n"/>
      <c r="G345" s="14" t="n"/>
      <c r="H345" s="14" t="n"/>
      <c r="I345" s="14" t="n"/>
      <c r="J345" s="14" t="n"/>
      <c r="K345" s="14" t="n"/>
      <c r="L345" s="7">
        <f>IF(K345="","",IF(K345="Nuovo",1,IF(K345="Tentativo contatto",1,IF(K345="Contattato",2,IF(K345="Qualificato",4,IF(K345="Visita fissata",5,IF(K345="Visita effettuata",6,IF(K345="Trattativa",7,IF(K345="Offerta",8,IF(K345="Prenotazione",9,IF(K345="Venduto",10,""))))))))))))</f>
        <v/>
      </c>
      <c r="M345" s="14" t="n"/>
      <c r="N345" s="7">
        <f>IF(L345&gt;=4,1,0)</f>
        <v/>
      </c>
      <c r="O345" s="7">
        <f>IF(L345&gt;=6,1,0)</f>
        <v/>
      </c>
      <c r="P345" s="7">
        <f>IF(L345&gt;=7,1,0)</f>
        <v/>
      </c>
      <c r="Q345" s="7">
        <f>IF(L345&gt;=8,1,0)</f>
        <v/>
      </c>
      <c r="R345" s="7">
        <f>IF(L345&gt;=9,1,0)</f>
        <v/>
      </c>
      <c r="S345" s="7">
        <f>IF(OR(L345=10,M345="Vinta"),1,0)</f>
        <v/>
      </c>
      <c r="T345" s="7">
        <f>IF(M345="Persa",1,0)</f>
        <v/>
      </c>
      <c r="U345" s="14" t="n"/>
      <c r="V345" s="14" t="n"/>
      <c r="W345" s="14" t="n"/>
      <c r="X345" s="14" t="n"/>
      <c r="Y345" s="15" t="n"/>
      <c r="Z345" s="15" t="n"/>
      <c r="AA345" s="15" t="n"/>
      <c r="AB345" s="14" t="n"/>
      <c r="AC345" s="7">
        <f>IF(B345="","",IF(AB345="",TODAY()-B345,AB345-B345))</f>
        <v/>
      </c>
      <c r="AD345" s="14" t="n"/>
      <c r="AE345" s="14" t="n"/>
      <c r="AF345" s="14" t="n"/>
      <c r="AG345" s="37">
        <f>IF(B345="","",MAX(B345,IF(U345="",0,U345),IF(W345="",0,W345),IF(AB345="",0,AB345),IF(AN345="",0,AN345)))</f>
        <v/>
      </c>
      <c r="AH345" s="11">
        <f>IF(AG345="","",TODAY()-AG345)</f>
        <v/>
      </c>
      <c r="AI345" s="11">
        <f>IF(B345="","",MIN(100,IF(J345&gt;=300000,20,IF(J345&gt;=200000,10,5))+IF(OR(C345="Referral",C345="Passaparola"),20,IF(OR(C345="Sito web",C345="LinkedIn",C345="Email marketing"),15,10))+IF(L345&gt;=8,25,IF(L345&gt;=6,18,IF(L345&gt;=4,12,5)))+IF(AND(V345&lt;&gt;"",V345&lt;&gt;"Non risponde",V345&lt;&gt;"Non interessato"),10,0)+IF(X345="Eseguita",10,0)+IF(Z345&gt;0,15,0)))</f>
        <v/>
      </c>
      <c r="AJ345" s="11">
        <f>IF(AI345="","",IF(AI345&gt;=80,"Hot",IF(AI345&gt;=60,"Alta",IF(AI345&gt;=40,"Media","Bassa"))))</f>
        <v/>
      </c>
      <c r="AK345" s="11">
        <f>IF(B345="","",IF(U345="",TODAY()-B345,U345-B345))</f>
        <v/>
      </c>
      <c r="AL345" s="11">
        <f>IF(B345="","",IF(M345="Vinta","Chiusa - vinta",IF(M345="Persa","Chiusa - persa",IF(AND(U345="",TODAY()-B345&gt;1),"Contattare subito",IF(AND(M345="In corso",AH345&gt;7),"Lead in stallo",IF(AND(AN345&lt;&gt;"",AN345&lt;TODAY(),M345="In corso"),"Follow-up scaduto",IF(AND(K345="Offerta",Y345="",W345&lt;&gt;"",TODAY()-W345&gt;3),"Verificare offerta","OK"))))))</f>
        <v/>
      </c>
      <c r="AM345" s="38" t="n"/>
      <c r="AN345" s="39" t="n"/>
      <c r="AO345" s="11">
        <f>IF(AND(AN345&lt;&gt;"",AN345&lt;TODAY(),M345="In corso"),1,0)</f>
        <v/>
      </c>
      <c r="AP345" s="84">
        <f>IF(B345="","",IF(OR(M345="Vinta",M345="Persa"),0,IF(AL345="Contattare subito",50,0)+IF(AL345="Follow-up scaduto",40,0)+IF(AL345="Lead in stallo",35,0)+IF(AJ345="Hot",30,IF(AJ345="Alta",20,IF(AJ345="Media",10,0)))+IF(AO345=1,10,0)+L345/10+ROW()/100000))</f>
        <v/>
      </c>
    </row>
    <row r="346">
      <c r="A346" s="7">
        <f>IF(B346="","",ROW()-1)</f>
        <v/>
      </c>
      <c r="B346" s="14" t="n"/>
      <c r="C346" s="14" t="n"/>
      <c r="D346" s="14" t="n"/>
      <c r="E346" s="14" t="n"/>
      <c r="F346" s="14" t="n"/>
      <c r="G346" s="14" t="n"/>
      <c r="H346" s="14" t="n"/>
      <c r="I346" s="14" t="n"/>
      <c r="J346" s="14" t="n"/>
      <c r="K346" s="14" t="n"/>
      <c r="L346" s="7">
        <f>IF(K346="","",IF(K346="Nuovo",1,IF(K346="Tentativo contatto",1,IF(K346="Contattato",2,IF(K346="Qualificato",4,IF(K346="Visita fissata",5,IF(K346="Visita effettuata",6,IF(K346="Trattativa",7,IF(K346="Offerta",8,IF(K346="Prenotazione",9,IF(K346="Venduto",10,""))))))))))))</f>
        <v/>
      </c>
      <c r="M346" s="14" t="n"/>
      <c r="N346" s="7">
        <f>IF(L346&gt;=4,1,0)</f>
        <v/>
      </c>
      <c r="O346" s="7">
        <f>IF(L346&gt;=6,1,0)</f>
        <v/>
      </c>
      <c r="P346" s="7">
        <f>IF(L346&gt;=7,1,0)</f>
        <v/>
      </c>
      <c r="Q346" s="7">
        <f>IF(L346&gt;=8,1,0)</f>
        <v/>
      </c>
      <c r="R346" s="7">
        <f>IF(L346&gt;=9,1,0)</f>
        <v/>
      </c>
      <c r="S346" s="7">
        <f>IF(OR(L346=10,M346="Vinta"),1,0)</f>
        <v/>
      </c>
      <c r="T346" s="7">
        <f>IF(M346="Persa",1,0)</f>
        <v/>
      </c>
      <c r="U346" s="14" t="n"/>
      <c r="V346" s="14" t="n"/>
      <c r="W346" s="14" t="n"/>
      <c r="X346" s="14" t="n"/>
      <c r="Y346" s="15" t="n"/>
      <c r="Z346" s="15" t="n"/>
      <c r="AA346" s="15" t="n"/>
      <c r="AB346" s="14" t="n"/>
      <c r="AC346" s="7">
        <f>IF(B346="","",IF(AB346="",TODAY()-B346,AB346-B346))</f>
        <v/>
      </c>
      <c r="AD346" s="14" t="n"/>
      <c r="AE346" s="14" t="n"/>
      <c r="AF346" s="14" t="n"/>
      <c r="AG346" s="37">
        <f>IF(B346="","",MAX(B346,IF(U346="",0,U346),IF(W346="",0,W346),IF(AB346="",0,AB346),IF(AN346="",0,AN346)))</f>
        <v/>
      </c>
      <c r="AH346" s="11">
        <f>IF(AG346="","",TODAY()-AG346)</f>
        <v/>
      </c>
      <c r="AI346" s="11">
        <f>IF(B346="","",MIN(100,IF(J346&gt;=300000,20,IF(J346&gt;=200000,10,5))+IF(OR(C346="Referral",C346="Passaparola"),20,IF(OR(C346="Sito web",C346="LinkedIn",C346="Email marketing"),15,10))+IF(L346&gt;=8,25,IF(L346&gt;=6,18,IF(L346&gt;=4,12,5)))+IF(AND(V346&lt;&gt;"",V346&lt;&gt;"Non risponde",V346&lt;&gt;"Non interessato"),10,0)+IF(X346="Eseguita",10,0)+IF(Z346&gt;0,15,0)))</f>
        <v/>
      </c>
      <c r="AJ346" s="11">
        <f>IF(AI346="","",IF(AI346&gt;=80,"Hot",IF(AI346&gt;=60,"Alta",IF(AI346&gt;=40,"Media","Bassa"))))</f>
        <v/>
      </c>
      <c r="AK346" s="11">
        <f>IF(B346="","",IF(U346="",TODAY()-B346,U346-B346))</f>
        <v/>
      </c>
      <c r="AL346" s="11">
        <f>IF(B346="","",IF(M346="Vinta","Chiusa - vinta",IF(M346="Persa","Chiusa - persa",IF(AND(U346="",TODAY()-B346&gt;1),"Contattare subito",IF(AND(M346="In corso",AH346&gt;7),"Lead in stallo",IF(AND(AN346&lt;&gt;"",AN346&lt;TODAY(),M346="In corso"),"Follow-up scaduto",IF(AND(K346="Offerta",Y346="",W346&lt;&gt;"",TODAY()-W346&gt;3),"Verificare offerta","OK"))))))</f>
        <v/>
      </c>
      <c r="AM346" s="38" t="n"/>
      <c r="AN346" s="39" t="n"/>
      <c r="AO346" s="11">
        <f>IF(AND(AN346&lt;&gt;"",AN346&lt;TODAY(),M346="In corso"),1,0)</f>
        <v/>
      </c>
      <c r="AP346" s="84">
        <f>IF(B346="","",IF(OR(M346="Vinta",M346="Persa"),0,IF(AL346="Contattare subito",50,0)+IF(AL346="Follow-up scaduto",40,0)+IF(AL346="Lead in stallo",35,0)+IF(AJ346="Hot",30,IF(AJ346="Alta",20,IF(AJ346="Media",10,0)))+IF(AO346=1,10,0)+L346/10+ROW()/100000))</f>
        <v/>
      </c>
    </row>
    <row r="347">
      <c r="A347" s="7">
        <f>IF(B347="","",ROW()-1)</f>
        <v/>
      </c>
      <c r="B347" s="14" t="n"/>
      <c r="C347" s="14" t="n"/>
      <c r="D347" s="14" t="n"/>
      <c r="E347" s="14" t="n"/>
      <c r="F347" s="14" t="n"/>
      <c r="G347" s="14" t="n"/>
      <c r="H347" s="14" t="n"/>
      <c r="I347" s="14" t="n"/>
      <c r="J347" s="14" t="n"/>
      <c r="K347" s="14" t="n"/>
      <c r="L347" s="7">
        <f>IF(K347="","",IF(K347="Nuovo",1,IF(K347="Tentativo contatto",1,IF(K347="Contattato",2,IF(K347="Qualificato",4,IF(K347="Visita fissata",5,IF(K347="Visita effettuata",6,IF(K347="Trattativa",7,IF(K347="Offerta",8,IF(K347="Prenotazione",9,IF(K347="Venduto",10,""))))))))))))</f>
        <v/>
      </c>
      <c r="M347" s="14" t="n"/>
      <c r="N347" s="7">
        <f>IF(L347&gt;=4,1,0)</f>
        <v/>
      </c>
      <c r="O347" s="7">
        <f>IF(L347&gt;=6,1,0)</f>
        <v/>
      </c>
      <c r="P347" s="7">
        <f>IF(L347&gt;=7,1,0)</f>
        <v/>
      </c>
      <c r="Q347" s="7">
        <f>IF(L347&gt;=8,1,0)</f>
        <v/>
      </c>
      <c r="R347" s="7">
        <f>IF(L347&gt;=9,1,0)</f>
        <v/>
      </c>
      <c r="S347" s="7">
        <f>IF(OR(L347=10,M347="Vinta"),1,0)</f>
        <v/>
      </c>
      <c r="T347" s="7">
        <f>IF(M347="Persa",1,0)</f>
        <v/>
      </c>
      <c r="U347" s="14" t="n"/>
      <c r="V347" s="14" t="n"/>
      <c r="W347" s="14" t="n"/>
      <c r="X347" s="14" t="n"/>
      <c r="Y347" s="15" t="n"/>
      <c r="Z347" s="15" t="n"/>
      <c r="AA347" s="15" t="n"/>
      <c r="AB347" s="14" t="n"/>
      <c r="AC347" s="7">
        <f>IF(B347="","",IF(AB347="",TODAY()-B347,AB347-B347))</f>
        <v/>
      </c>
      <c r="AD347" s="14" t="n"/>
      <c r="AE347" s="14" t="n"/>
      <c r="AF347" s="14" t="n"/>
      <c r="AG347" s="37">
        <f>IF(B347="","",MAX(B347,IF(U347="",0,U347),IF(W347="",0,W347),IF(AB347="",0,AB347),IF(AN347="",0,AN347)))</f>
        <v/>
      </c>
      <c r="AH347" s="11">
        <f>IF(AG347="","",TODAY()-AG347)</f>
        <v/>
      </c>
      <c r="AI347" s="11">
        <f>IF(B347="","",MIN(100,IF(J347&gt;=300000,20,IF(J347&gt;=200000,10,5))+IF(OR(C347="Referral",C347="Passaparola"),20,IF(OR(C347="Sito web",C347="LinkedIn",C347="Email marketing"),15,10))+IF(L347&gt;=8,25,IF(L347&gt;=6,18,IF(L347&gt;=4,12,5)))+IF(AND(V347&lt;&gt;"",V347&lt;&gt;"Non risponde",V347&lt;&gt;"Non interessato"),10,0)+IF(X347="Eseguita",10,0)+IF(Z347&gt;0,15,0)))</f>
        <v/>
      </c>
      <c r="AJ347" s="11">
        <f>IF(AI347="","",IF(AI347&gt;=80,"Hot",IF(AI347&gt;=60,"Alta",IF(AI347&gt;=40,"Media","Bassa"))))</f>
        <v/>
      </c>
      <c r="AK347" s="11">
        <f>IF(B347="","",IF(U347="",TODAY()-B347,U347-B347))</f>
        <v/>
      </c>
      <c r="AL347" s="11">
        <f>IF(B347="","",IF(M347="Vinta","Chiusa - vinta",IF(M347="Persa","Chiusa - persa",IF(AND(U347="",TODAY()-B347&gt;1),"Contattare subito",IF(AND(M347="In corso",AH347&gt;7),"Lead in stallo",IF(AND(AN347&lt;&gt;"",AN347&lt;TODAY(),M347="In corso"),"Follow-up scaduto",IF(AND(K347="Offerta",Y347="",W347&lt;&gt;"",TODAY()-W347&gt;3),"Verificare offerta","OK"))))))</f>
        <v/>
      </c>
      <c r="AM347" s="38" t="n"/>
      <c r="AN347" s="39" t="n"/>
      <c r="AO347" s="11">
        <f>IF(AND(AN347&lt;&gt;"",AN347&lt;TODAY(),M347="In corso"),1,0)</f>
        <v/>
      </c>
      <c r="AP347" s="84">
        <f>IF(B347="","",IF(OR(M347="Vinta",M347="Persa"),0,IF(AL347="Contattare subito",50,0)+IF(AL347="Follow-up scaduto",40,0)+IF(AL347="Lead in stallo",35,0)+IF(AJ347="Hot",30,IF(AJ347="Alta",20,IF(AJ347="Media",10,0)))+IF(AO347=1,10,0)+L347/10+ROW()/100000))</f>
        <v/>
      </c>
    </row>
    <row r="348">
      <c r="A348" s="7">
        <f>IF(B348="","",ROW()-1)</f>
        <v/>
      </c>
      <c r="B348" s="14" t="n"/>
      <c r="C348" s="14" t="n"/>
      <c r="D348" s="14" t="n"/>
      <c r="E348" s="14" t="n"/>
      <c r="F348" s="14" t="n"/>
      <c r="G348" s="14" t="n"/>
      <c r="H348" s="14" t="n"/>
      <c r="I348" s="14" t="n"/>
      <c r="J348" s="14" t="n"/>
      <c r="K348" s="14" t="n"/>
      <c r="L348" s="7">
        <f>IF(K348="","",IF(K348="Nuovo",1,IF(K348="Tentativo contatto",1,IF(K348="Contattato",2,IF(K348="Qualificato",4,IF(K348="Visita fissata",5,IF(K348="Visita effettuata",6,IF(K348="Trattativa",7,IF(K348="Offerta",8,IF(K348="Prenotazione",9,IF(K348="Venduto",10,""))))))))))))</f>
        <v/>
      </c>
      <c r="M348" s="14" t="n"/>
      <c r="N348" s="7">
        <f>IF(L348&gt;=4,1,0)</f>
        <v/>
      </c>
      <c r="O348" s="7">
        <f>IF(L348&gt;=6,1,0)</f>
        <v/>
      </c>
      <c r="P348" s="7">
        <f>IF(L348&gt;=7,1,0)</f>
        <v/>
      </c>
      <c r="Q348" s="7">
        <f>IF(L348&gt;=8,1,0)</f>
        <v/>
      </c>
      <c r="R348" s="7">
        <f>IF(L348&gt;=9,1,0)</f>
        <v/>
      </c>
      <c r="S348" s="7">
        <f>IF(OR(L348=10,M348="Vinta"),1,0)</f>
        <v/>
      </c>
      <c r="T348" s="7">
        <f>IF(M348="Persa",1,0)</f>
        <v/>
      </c>
      <c r="U348" s="14" t="n"/>
      <c r="V348" s="14" t="n"/>
      <c r="W348" s="14" t="n"/>
      <c r="X348" s="14" t="n"/>
      <c r="Y348" s="15" t="n"/>
      <c r="Z348" s="15" t="n"/>
      <c r="AA348" s="15" t="n"/>
      <c r="AB348" s="14" t="n"/>
      <c r="AC348" s="7">
        <f>IF(B348="","",IF(AB348="",TODAY()-B348,AB348-B348))</f>
        <v/>
      </c>
      <c r="AD348" s="14" t="n"/>
      <c r="AE348" s="14" t="n"/>
      <c r="AF348" s="14" t="n"/>
      <c r="AG348" s="37">
        <f>IF(B348="","",MAX(B348,IF(U348="",0,U348),IF(W348="",0,W348),IF(AB348="",0,AB348),IF(AN348="",0,AN348)))</f>
        <v/>
      </c>
      <c r="AH348" s="11">
        <f>IF(AG348="","",TODAY()-AG348)</f>
        <v/>
      </c>
      <c r="AI348" s="11">
        <f>IF(B348="","",MIN(100,IF(J348&gt;=300000,20,IF(J348&gt;=200000,10,5))+IF(OR(C348="Referral",C348="Passaparola"),20,IF(OR(C348="Sito web",C348="LinkedIn",C348="Email marketing"),15,10))+IF(L348&gt;=8,25,IF(L348&gt;=6,18,IF(L348&gt;=4,12,5)))+IF(AND(V348&lt;&gt;"",V348&lt;&gt;"Non risponde",V348&lt;&gt;"Non interessato"),10,0)+IF(X348="Eseguita",10,0)+IF(Z348&gt;0,15,0)))</f>
        <v/>
      </c>
      <c r="AJ348" s="11">
        <f>IF(AI348="","",IF(AI348&gt;=80,"Hot",IF(AI348&gt;=60,"Alta",IF(AI348&gt;=40,"Media","Bassa"))))</f>
        <v/>
      </c>
      <c r="AK348" s="11">
        <f>IF(B348="","",IF(U348="",TODAY()-B348,U348-B348))</f>
        <v/>
      </c>
      <c r="AL348" s="11">
        <f>IF(B348="","",IF(M348="Vinta","Chiusa - vinta",IF(M348="Persa","Chiusa - persa",IF(AND(U348="",TODAY()-B348&gt;1),"Contattare subito",IF(AND(M348="In corso",AH348&gt;7),"Lead in stallo",IF(AND(AN348&lt;&gt;"",AN348&lt;TODAY(),M348="In corso"),"Follow-up scaduto",IF(AND(K348="Offerta",Y348="",W348&lt;&gt;"",TODAY()-W348&gt;3),"Verificare offerta","OK"))))))</f>
        <v/>
      </c>
      <c r="AM348" s="38" t="n"/>
      <c r="AN348" s="39" t="n"/>
      <c r="AO348" s="11">
        <f>IF(AND(AN348&lt;&gt;"",AN348&lt;TODAY(),M348="In corso"),1,0)</f>
        <v/>
      </c>
      <c r="AP348" s="84">
        <f>IF(B348="","",IF(OR(M348="Vinta",M348="Persa"),0,IF(AL348="Contattare subito",50,0)+IF(AL348="Follow-up scaduto",40,0)+IF(AL348="Lead in stallo",35,0)+IF(AJ348="Hot",30,IF(AJ348="Alta",20,IF(AJ348="Media",10,0)))+IF(AO348=1,10,0)+L348/10+ROW()/100000))</f>
        <v/>
      </c>
    </row>
    <row r="349">
      <c r="A349" s="7">
        <f>IF(B349="","",ROW()-1)</f>
        <v/>
      </c>
      <c r="B349" s="14" t="n"/>
      <c r="C349" s="14" t="n"/>
      <c r="D349" s="14" t="n"/>
      <c r="E349" s="14" t="n"/>
      <c r="F349" s="14" t="n"/>
      <c r="G349" s="14" t="n"/>
      <c r="H349" s="14" t="n"/>
      <c r="I349" s="14" t="n"/>
      <c r="J349" s="14" t="n"/>
      <c r="K349" s="14" t="n"/>
      <c r="L349" s="7">
        <f>IF(K349="","",IF(K349="Nuovo",1,IF(K349="Tentativo contatto",1,IF(K349="Contattato",2,IF(K349="Qualificato",4,IF(K349="Visita fissata",5,IF(K349="Visita effettuata",6,IF(K349="Trattativa",7,IF(K349="Offerta",8,IF(K349="Prenotazione",9,IF(K349="Venduto",10,""))))))))))))</f>
        <v/>
      </c>
      <c r="M349" s="14" t="n"/>
      <c r="N349" s="7">
        <f>IF(L349&gt;=4,1,0)</f>
        <v/>
      </c>
      <c r="O349" s="7">
        <f>IF(L349&gt;=6,1,0)</f>
        <v/>
      </c>
      <c r="P349" s="7">
        <f>IF(L349&gt;=7,1,0)</f>
        <v/>
      </c>
      <c r="Q349" s="7">
        <f>IF(L349&gt;=8,1,0)</f>
        <v/>
      </c>
      <c r="R349" s="7">
        <f>IF(L349&gt;=9,1,0)</f>
        <v/>
      </c>
      <c r="S349" s="7">
        <f>IF(OR(L349=10,M349="Vinta"),1,0)</f>
        <v/>
      </c>
      <c r="T349" s="7">
        <f>IF(M349="Persa",1,0)</f>
        <v/>
      </c>
      <c r="U349" s="14" t="n"/>
      <c r="V349" s="14" t="n"/>
      <c r="W349" s="14" t="n"/>
      <c r="X349" s="14" t="n"/>
      <c r="Y349" s="15" t="n"/>
      <c r="Z349" s="15" t="n"/>
      <c r="AA349" s="15" t="n"/>
      <c r="AB349" s="14" t="n"/>
      <c r="AC349" s="7">
        <f>IF(B349="","",IF(AB349="",TODAY()-B349,AB349-B349))</f>
        <v/>
      </c>
      <c r="AD349" s="14" t="n"/>
      <c r="AE349" s="14" t="n"/>
      <c r="AF349" s="14" t="n"/>
      <c r="AG349" s="37">
        <f>IF(B349="","",MAX(B349,IF(U349="",0,U349),IF(W349="",0,W349),IF(AB349="",0,AB349),IF(AN349="",0,AN349)))</f>
        <v/>
      </c>
      <c r="AH349" s="11">
        <f>IF(AG349="","",TODAY()-AG349)</f>
        <v/>
      </c>
      <c r="AI349" s="11">
        <f>IF(B349="","",MIN(100,IF(J349&gt;=300000,20,IF(J349&gt;=200000,10,5))+IF(OR(C349="Referral",C349="Passaparola"),20,IF(OR(C349="Sito web",C349="LinkedIn",C349="Email marketing"),15,10))+IF(L349&gt;=8,25,IF(L349&gt;=6,18,IF(L349&gt;=4,12,5)))+IF(AND(V349&lt;&gt;"",V349&lt;&gt;"Non risponde",V349&lt;&gt;"Non interessato"),10,0)+IF(X349="Eseguita",10,0)+IF(Z349&gt;0,15,0)))</f>
        <v/>
      </c>
      <c r="AJ349" s="11">
        <f>IF(AI349="","",IF(AI349&gt;=80,"Hot",IF(AI349&gt;=60,"Alta",IF(AI349&gt;=40,"Media","Bassa"))))</f>
        <v/>
      </c>
      <c r="AK349" s="11">
        <f>IF(B349="","",IF(U349="",TODAY()-B349,U349-B349))</f>
        <v/>
      </c>
      <c r="AL349" s="11">
        <f>IF(B349="","",IF(M349="Vinta","Chiusa - vinta",IF(M349="Persa","Chiusa - persa",IF(AND(U349="",TODAY()-B349&gt;1),"Contattare subito",IF(AND(M349="In corso",AH349&gt;7),"Lead in stallo",IF(AND(AN349&lt;&gt;"",AN349&lt;TODAY(),M349="In corso"),"Follow-up scaduto",IF(AND(K349="Offerta",Y349="",W349&lt;&gt;"",TODAY()-W349&gt;3),"Verificare offerta","OK"))))))</f>
        <v/>
      </c>
      <c r="AM349" s="38" t="n"/>
      <c r="AN349" s="39" t="n"/>
      <c r="AO349" s="11">
        <f>IF(AND(AN349&lt;&gt;"",AN349&lt;TODAY(),M349="In corso"),1,0)</f>
        <v/>
      </c>
      <c r="AP349" s="84">
        <f>IF(B349="","",IF(OR(M349="Vinta",M349="Persa"),0,IF(AL349="Contattare subito",50,0)+IF(AL349="Follow-up scaduto",40,0)+IF(AL349="Lead in stallo",35,0)+IF(AJ349="Hot",30,IF(AJ349="Alta",20,IF(AJ349="Media",10,0)))+IF(AO349=1,10,0)+L349/10+ROW()/100000))</f>
        <v/>
      </c>
    </row>
    <row r="350">
      <c r="A350" s="7">
        <f>IF(B350="","",ROW()-1)</f>
        <v/>
      </c>
      <c r="B350" s="14" t="n"/>
      <c r="C350" s="14" t="n"/>
      <c r="D350" s="14" t="n"/>
      <c r="E350" s="14" t="n"/>
      <c r="F350" s="14" t="n"/>
      <c r="G350" s="14" t="n"/>
      <c r="H350" s="14" t="n"/>
      <c r="I350" s="14" t="n"/>
      <c r="J350" s="14" t="n"/>
      <c r="K350" s="14" t="n"/>
      <c r="L350" s="7">
        <f>IF(K350="","",IF(K350="Nuovo",1,IF(K350="Tentativo contatto",1,IF(K350="Contattato",2,IF(K350="Qualificato",4,IF(K350="Visita fissata",5,IF(K350="Visita effettuata",6,IF(K350="Trattativa",7,IF(K350="Offerta",8,IF(K350="Prenotazione",9,IF(K350="Venduto",10,""))))))))))))</f>
        <v/>
      </c>
      <c r="M350" s="14" t="n"/>
      <c r="N350" s="7">
        <f>IF(L350&gt;=4,1,0)</f>
        <v/>
      </c>
      <c r="O350" s="7">
        <f>IF(L350&gt;=6,1,0)</f>
        <v/>
      </c>
      <c r="P350" s="7">
        <f>IF(L350&gt;=7,1,0)</f>
        <v/>
      </c>
      <c r="Q350" s="7">
        <f>IF(L350&gt;=8,1,0)</f>
        <v/>
      </c>
      <c r="R350" s="7">
        <f>IF(L350&gt;=9,1,0)</f>
        <v/>
      </c>
      <c r="S350" s="7">
        <f>IF(OR(L350=10,M350="Vinta"),1,0)</f>
        <v/>
      </c>
      <c r="T350" s="7">
        <f>IF(M350="Persa",1,0)</f>
        <v/>
      </c>
      <c r="U350" s="14" t="n"/>
      <c r="V350" s="14" t="n"/>
      <c r="W350" s="14" t="n"/>
      <c r="X350" s="14" t="n"/>
      <c r="Y350" s="15" t="n"/>
      <c r="Z350" s="15" t="n"/>
      <c r="AA350" s="15" t="n"/>
      <c r="AB350" s="14" t="n"/>
      <c r="AC350" s="7">
        <f>IF(B350="","",IF(AB350="",TODAY()-B350,AB350-B350))</f>
        <v/>
      </c>
      <c r="AD350" s="14" t="n"/>
      <c r="AE350" s="14" t="n"/>
      <c r="AF350" s="14" t="n"/>
      <c r="AG350" s="37">
        <f>IF(B350="","",MAX(B350,IF(U350="",0,U350),IF(W350="",0,W350),IF(AB350="",0,AB350),IF(AN350="",0,AN350)))</f>
        <v/>
      </c>
      <c r="AH350" s="11">
        <f>IF(AG350="","",TODAY()-AG350)</f>
        <v/>
      </c>
      <c r="AI350" s="11">
        <f>IF(B350="","",MIN(100,IF(J350&gt;=300000,20,IF(J350&gt;=200000,10,5))+IF(OR(C350="Referral",C350="Passaparola"),20,IF(OR(C350="Sito web",C350="LinkedIn",C350="Email marketing"),15,10))+IF(L350&gt;=8,25,IF(L350&gt;=6,18,IF(L350&gt;=4,12,5)))+IF(AND(V350&lt;&gt;"",V350&lt;&gt;"Non risponde",V350&lt;&gt;"Non interessato"),10,0)+IF(X350="Eseguita",10,0)+IF(Z350&gt;0,15,0)))</f>
        <v/>
      </c>
      <c r="AJ350" s="11">
        <f>IF(AI350="","",IF(AI350&gt;=80,"Hot",IF(AI350&gt;=60,"Alta",IF(AI350&gt;=40,"Media","Bassa"))))</f>
        <v/>
      </c>
      <c r="AK350" s="11">
        <f>IF(B350="","",IF(U350="",TODAY()-B350,U350-B350))</f>
        <v/>
      </c>
      <c r="AL350" s="11">
        <f>IF(B350="","",IF(M350="Vinta","Chiusa - vinta",IF(M350="Persa","Chiusa - persa",IF(AND(U350="",TODAY()-B350&gt;1),"Contattare subito",IF(AND(M350="In corso",AH350&gt;7),"Lead in stallo",IF(AND(AN350&lt;&gt;"",AN350&lt;TODAY(),M350="In corso"),"Follow-up scaduto",IF(AND(K350="Offerta",Y350="",W350&lt;&gt;"",TODAY()-W350&gt;3),"Verificare offerta","OK"))))))</f>
        <v/>
      </c>
      <c r="AM350" s="38" t="n"/>
      <c r="AN350" s="39" t="n"/>
      <c r="AO350" s="11">
        <f>IF(AND(AN350&lt;&gt;"",AN350&lt;TODAY(),M350="In corso"),1,0)</f>
        <v/>
      </c>
      <c r="AP350" s="84">
        <f>IF(B350="","",IF(OR(M350="Vinta",M350="Persa"),0,IF(AL350="Contattare subito",50,0)+IF(AL350="Follow-up scaduto",40,0)+IF(AL350="Lead in stallo",35,0)+IF(AJ350="Hot",30,IF(AJ350="Alta",20,IF(AJ350="Media",10,0)))+IF(AO350=1,10,0)+L350/10+ROW()/100000))</f>
        <v/>
      </c>
    </row>
    <row r="351">
      <c r="A351" s="7">
        <f>IF(B351="","",ROW()-1)</f>
        <v/>
      </c>
      <c r="B351" s="14" t="n"/>
      <c r="C351" s="14" t="n"/>
      <c r="D351" s="14" t="n"/>
      <c r="E351" s="14" t="n"/>
      <c r="F351" s="14" t="n"/>
      <c r="G351" s="14" t="n"/>
      <c r="H351" s="14" t="n"/>
      <c r="I351" s="14" t="n"/>
      <c r="J351" s="14" t="n"/>
      <c r="K351" s="14" t="n"/>
      <c r="L351" s="7">
        <f>IF(K351="","",IF(K351="Nuovo",1,IF(K351="Tentativo contatto",1,IF(K351="Contattato",2,IF(K351="Qualificato",4,IF(K351="Visita fissata",5,IF(K351="Visita effettuata",6,IF(K351="Trattativa",7,IF(K351="Offerta",8,IF(K351="Prenotazione",9,IF(K351="Venduto",10,""))))))))))))</f>
        <v/>
      </c>
      <c r="M351" s="14" t="n"/>
      <c r="N351" s="7">
        <f>IF(L351&gt;=4,1,0)</f>
        <v/>
      </c>
      <c r="O351" s="7">
        <f>IF(L351&gt;=6,1,0)</f>
        <v/>
      </c>
      <c r="P351" s="7">
        <f>IF(L351&gt;=7,1,0)</f>
        <v/>
      </c>
      <c r="Q351" s="7">
        <f>IF(L351&gt;=8,1,0)</f>
        <v/>
      </c>
      <c r="R351" s="7">
        <f>IF(L351&gt;=9,1,0)</f>
        <v/>
      </c>
      <c r="S351" s="7">
        <f>IF(OR(L351=10,M351="Vinta"),1,0)</f>
        <v/>
      </c>
      <c r="T351" s="7">
        <f>IF(M351="Persa",1,0)</f>
        <v/>
      </c>
      <c r="U351" s="14" t="n"/>
      <c r="V351" s="14" t="n"/>
      <c r="W351" s="14" t="n"/>
      <c r="X351" s="14" t="n"/>
      <c r="Y351" s="15" t="n"/>
      <c r="Z351" s="15" t="n"/>
      <c r="AA351" s="15" t="n"/>
      <c r="AB351" s="14" t="n"/>
      <c r="AC351" s="7">
        <f>IF(B351="","",IF(AB351="",TODAY()-B351,AB351-B351))</f>
        <v/>
      </c>
      <c r="AD351" s="14" t="n"/>
      <c r="AE351" s="14" t="n"/>
      <c r="AF351" s="14" t="n"/>
      <c r="AG351" s="37">
        <f>IF(B351="","",MAX(B351,IF(U351="",0,U351),IF(W351="",0,W351),IF(AB351="",0,AB351),IF(AN351="",0,AN351)))</f>
        <v/>
      </c>
      <c r="AH351" s="11">
        <f>IF(AG351="","",TODAY()-AG351)</f>
        <v/>
      </c>
      <c r="AI351" s="11">
        <f>IF(B351="","",MIN(100,IF(J351&gt;=300000,20,IF(J351&gt;=200000,10,5))+IF(OR(C351="Referral",C351="Passaparola"),20,IF(OR(C351="Sito web",C351="LinkedIn",C351="Email marketing"),15,10))+IF(L351&gt;=8,25,IF(L351&gt;=6,18,IF(L351&gt;=4,12,5)))+IF(AND(V351&lt;&gt;"",V351&lt;&gt;"Non risponde",V351&lt;&gt;"Non interessato"),10,0)+IF(X351="Eseguita",10,0)+IF(Z351&gt;0,15,0)))</f>
        <v/>
      </c>
      <c r="AJ351" s="11">
        <f>IF(AI351="","",IF(AI351&gt;=80,"Hot",IF(AI351&gt;=60,"Alta",IF(AI351&gt;=40,"Media","Bassa"))))</f>
        <v/>
      </c>
      <c r="AK351" s="11">
        <f>IF(B351="","",IF(U351="",TODAY()-B351,U351-B351))</f>
        <v/>
      </c>
      <c r="AL351" s="11">
        <f>IF(B351="","",IF(M351="Vinta","Chiusa - vinta",IF(M351="Persa","Chiusa - persa",IF(AND(U351="",TODAY()-B351&gt;1),"Contattare subito",IF(AND(M351="In corso",AH351&gt;7),"Lead in stallo",IF(AND(AN351&lt;&gt;"",AN351&lt;TODAY(),M351="In corso"),"Follow-up scaduto",IF(AND(K351="Offerta",Y351="",W351&lt;&gt;"",TODAY()-W351&gt;3),"Verificare offerta","OK"))))))</f>
        <v/>
      </c>
      <c r="AM351" s="38" t="n"/>
      <c r="AN351" s="39" t="n"/>
      <c r="AO351" s="11">
        <f>IF(AND(AN351&lt;&gt;"",AN351&lt;TODAY(),M351="In corso"),1,0)</f>
        <v/>
      </c>
      <c r="AP351" s="84">
        <f>IF(B351="","",IF(OR(M351="Vinta",M351="Persa"),0,IF(AL351="Contattare subito",50,0)+IF(AL351="Follow-up scaduto",40,0)+IF(AL351="Lead in stallo",35,0)+IF(AJ351="Hot",30,IF(AJ351="Alta",20,IF(AJ351="Media",10,0)))+IF(AO351=1,10,0)+L351/10+ROW()/100000))</f>
        <v/>
      </c>
    </row>
    <row r="352">
      <c r="A352" s="7">
        <f>IF(B352="","",ROW()-1)</f>
        <v/>
      </c>
      <c r="B352" s="14" t="n"/>
      <c r="C352" s="14" t="n"/>
      <c r="D352" s="14" t="n"/>
      <c r="E352" s="14" t="n"/>
      <c r="F352" s="14" t="n"/>
      <c r="G352" s="14" t="n"/>
      <c r="H352" s="14" t="n"/>
      <c r="I352" s="14" t="n"/>
      <c r="J352" s="14" t="n"/>
      <c r="K352" s="14" t="n"/>
      <c r="L352" s="7">
        <f>IF(K352="","",IF(K352="Nuovo",1,IF(K352="Tentativo contatto",1,IF(K352="Contattato",2,IF(K352="Qualificato",4,IF(K352="Visita fissata",5,IF(K352="Visita effettuata",6,IF(K352="Trattativa",7,IF(K352="Offerta",8,IF(K352="Prenotazione",9,IF(K352="Venduto",10,""))))))))))))</f>
        <v/>
      </c>
      <c r="M352" s="14" t="n"/>
      <c r="N352" s="7">
        <f>IF(L352&gt;=4,1,0)</f>
        <v/>
      </c>
      <c r="O352" s="7">
        <f>IF(L352&gt;=6,1,0)</f>
        <v/>
      </c>
      <c r="P352" s="7">
        <f>IF(L352&gt;=7,1,0)</f>
        <v/>
      </c>
      <c r="Q352" s="7">
        <f>IF(L352&gt;=8,1,0)</f>
        <v/>
      </c>
      <c r="R352" s="7">
        <f>IF(L352&gt;=9,1,0)</f>
        <v/>
      </c>
      <c r="S352" s="7">
        <f>IF(OR(L352=10,M352="Vinta"),1,0)</f>
        <v/>
      </c>
      <c r="T352" s="7">
        <f>IF(M352="Persa",1,0)</f>
        <v/>
      </c>
      <c r="U352" s="14" t="n"/>
      <c r="V352" s="14" t="n"/>
      <c r="W352" s="14" t="n"/>
      <c r="X352" s="14" t="n"/>
      <c r="Y352" s="15" t="n"/>
      <c r="Z352" s="15" t="n"/>
      <c r="AA352" s="15" t="n"/>
      <c r="AB352" s="14" t="n"/>
      <c r="AC352" s="7">
        <f>IF(B352="","",IF(AB352="",TODAY()-B352,AB352-B352))</f>
        <v/>
      </c>
      <c r="AD352" s="14" t="n"/>
      <c r="AE352" s="14" t="n"/>
      <c r="AF352" s="14" t="n"/>
      <c r="AG352" s="37">
        <f>IF(B352="","",MAX(B352,IF(U352="",0,U352),IF(W352="",0,W352),IF(AB352="",0,AB352),IF(AN352="",0,AN352)))</f>
        <v/>
      </c>
      <c r="AH352" s="11">
        <f>IF(AG352="","",TODAY()-AG352)</f>
        <v/>
      </c>
      <c r="AI352" s="11">
        <f>IF(B352="","",MIN(100,IF(J352&gt;=300000,20,IF(J352&gt;=200000,10,5))+IF(OR(C352="Referral",C352="Passaparola"),20,IF(OR(C352="Sito web",C352="LinkedIn",C352="Email marketing"),15,10))+IF(L352&gt;=8,25,IF(L352&gt;=6,18,IF(L352&gt;=4,12,5)))+IF(AND(V352&lt;&gt;"",V352&lt;&gt;"Non risponde",V352&lt;&gt;"Non interessato"),10,0)+IF(X352="Eseguita",10,0)+IF(Z352&gt;0,15,0)))</f>
        <v/>
      </c>
      <c r="AJ352" s="11">
        <f>IF(AI352="","",IF(AI352&gt;=80,"Hot",IF(AI352&gt;=60,"Alta",IF(AI352&gt;=40,"Media","Bassa"))))</f>
        <v/>
      </c>
      <c r="AK352" s="11">
        <f>IF(B352="","",IF(U352="",TODAY()-B352,U352-B352))</f>
        <v/>
      </c>
      <c r="AL352" s="11">
        <f>IF(B352="","",IF(M352="Vinta","Chiusa - vinta",IF(M352="Persa","Chiusa - persa",IF(AND(U352="",TODAY()-B352&gt;1),"Contattare subito",IF(AND(M352="In corso",AH352&gt;7),"Lead in stallo",IF(AND(AN352&lt;&gt;"",AN352&lt;TODAY(),M352="In corso"),"Follow-up scaduto",IF(AND(K352="Offerta",Y352="",W352&lt;&gt;"",TODAY()-W352&gt;3),"Verificare offerta","OK"))))))</f>
        <v/>
      </c>
      <c r="AM352" s="38" t="n"/>
      <c r="AN352" s="39" t="n"/>
      <c r="AO352" s="11">
        <f>IF(AND(AN352&lt;&gt;"",AN352&lt;TODAY(),M352="In corso"),1,0)</f>
        <v/>
      </c>
      <c r="AP352" s="84">
        <f>IF(B352="","",IF(OR(M352="Vinta",M352="Persa"),0,IF(AL352="Contattare subito",50,0)+IF(AL352="Follow-up scaduto",40,0)+IF(AL352="Lead in stallo",35,0)+IF(AJ352="Hot",30,IF(AJ352="Alta",20,IF(AJ352="Media",10,0)))+IF(AO352=1,10,0)+L352/10+ROW()/100000))</f>
        <v/>
      </c>
    </row>
    <row r="353">
      <c r="A353" s="7">
        <f>IF(B353="","",ROW()-1)</f>
        <v/>
      </c>
      <c r="B353" s="14" t="n"/>
      <c r="C353" s="14" t="n"/>
      <c r="D353" s="14" t="n"/>
      <c r="E353" s="14" t="n"/>
      <c r="F353" s="14" t="n"/>
      <c r="G353" s="14" t="n"/>
      <c r="H353" s="14" t="n"/>
      <c r="I353" s="14" t="n"/>
      <c r="J353" s="14" t="n"/>
      <c r="K353" s="14" t="n"/>
      <c r="L353" s="7">
        <f>IF(K353="","",IF(K353="Nuovo",1,IF(K353="Tentativo contatto",1,IF(K353="Contattato",2,IF(K353="Qualificato",4,IF(K353="Visita fissata",5,IF(K353="Visita effettuata",6,IF(K353="Trattativa",7,IF(K353="Offerta",8,IF(K353="Prenotazione",9,IF(K353="Venduto",10,""))))))))))))</f>
        <v/>
      </c>
      <c r="M353" s="14" t="n"/>
      <c r="N353" s="7">
        <f>IF(L353&gt;=4,1,0)</f>
        <v/>
      </c>
      <c r="O353" s="7">
        <f>IF(L353&gt;=6,1,0)</f>
        <v/>
      </c>
      <c r="P353" s="7">
        <f>IF(L353&gt;=7,1,0)</f>
        <v/>
      </c>
      <c r="Q353" s="7">
        <f>IF(L353&gt;=8,1,0)</f>
        <v/>
      </c>
      <c r="R353" s="7">
        <f>IF(L353&gt;=9,1,0)</f>
        <v/>
      </c>
      <c r="S353" s="7">
        <f>IF(OR(L353=10,M353="Vinta"),1,0)</f>
        <v/>
      </c>
      <c r="T353" s="7">
        <f>IF(M353="Persa",1,0)</f>
        <v/>
      </c>
      <c r="U353" s="14" t="n"/>
      <c r="V353" s="14" t="n"/>
      <c r="W353" s="14" t="n"/>
      <c r="X353" s="14" t="n"/>
      <c r="Y353" s="15" t="n"/>
      <c r="Z353" s="15" t="n"/>
      <c r="AA353" s="15" t="n"/>
      <c r="AB353" s="14" t="n"/>
      <c r="AC353" s="7">
        <f>IF(B353="","",IF(AB353="",TODAY()-B353,AB353-B353))</f>
        <v/>
      </c>
      <c r="AD353" s="14" t="n"/>
      <c r="AE353" s="14" t="n"/>
      <c r="AF353" s="14" t="n"/>
      <c r="AG353" s="37">
        <f>IF(B353="","",MAX(B353,IF(U353="",0,U353),IF(W353="",0,W353),IF(AB353="",0,AB353),IF(AN353="",0,AN353)))</f>
        <v/>
      </c>
      <c r="AH353" s="11">
        <f>IF(AG353="","",TODAY()-AG353)</f>
        <v/>
      </c>
      <c r="AI353" s="11">
        <f>IF(B353="","",MIN(100,IF(J353&gt;=300000,20,IF(J353&gt;=200000,10,5))+IF(OR(C353="Referral",C353="Passaparola"),20,IF(OR(C353="Sito web",C353="LinkedIn",C353="Email marketing"),15,10))+IF(L353&gt;=8,25,IF(L353&gt;=6,18,IF(L353&gt;=4,12,5)))+IF(AND(V353&lt;&gt;"",V353&lt;&gt;"Non risponde",V353&lt;&gt;"Non interessato"),10,0)+IF(X353="Eseguita",10,0)+IF(Z353&gt;0,15,0)))</f>
        <v/>
      </c>
      <c r="AJ353" s="11">
        <f>IF(AI353="","",IF(AI353&gt;=80,"Hot",IF(AI353&gt;=60,"Alta",IF(AI353&gt;=40,"Media","Bassa"))))</f>
        <v/>
      </c>
      <c r="AK353" s="11">
        <f>IF(B353="","",IF(U353="",TODAY()-B353,U353-B353))</f>
        <v/>
      </c>
      <c r="AL353" s="11">
        <f>IF(B353="","",IF(M353="Vinta","Chiusa - vinta",IF(M353="Persa","Chiusa - persa",IF(AND(U353="",TODAY()-B353&gt;1),"Contattare subito",IF(AND(M353="In corso",AH353&gt;7),"Lead in stallo",IF(AND(AN353&lt;&gt;"",AN353&lt;TODAY(),M353="In corso"),"Follow-up scaduto",IF(AND(K353="Offerta",Y353="",W353&lt;&gt;"",TODAY()-W353&gt;3),"Verificare offerta","OK"))))))</f>
        <v/>
      </c>
      <c r="AM353" s="38" t="n"/>
      <c r="AN353" s="39" t="n"/>
      <c r="AO353" s="11">
        <f>IF(AND(AN353&lt;&gt;"",AN353&lt;TODAY(),M353="In corso"),1,0)</f>
        <v/>
      </c>
      <c r="AP353" s="84">
        <f>IF(B353="","",IF(OR(M353="Vinta",M353="Persa"),0,IF(AL353="Contattare subito",50,0)+IF(AL353="Follow-up scaduto",40,0)+IF(AL353="Lead in stallo",35,0)+IF(AJ353="Hot",30,IF(AJ353="Alta",20,IF(AJ353="Media",10,0)))+IF(AO353=1,10,0)+L353/10+ROW()/100000))</f>
        <v/>
      </c>
    </row>
    <row r="354">
      <c r="A354" s="7">
        <f>IF(B354="","",ROW()-1)</f>
        <v/>
      </c>
      <c r="B354" s="14" t="n"/>
      <c r="C354" s="14" t="n"/>
      <c r="D354" s="14" t="n"/>
      <c r="E354" s="14" t="n"/>
      <c r="F354" s="14" t="n"/>
      <c r="G354" s="14" t="n"/>
      <c r="H354" s="14" t="n"/>
      <c r="I354" s="14" t="n"/>
      <c r="J354" s="14" t="n"/>
      <c r="K354" s="14" t="n"/>
      <c r="L354" s="7">
        <f>IF(K354="","",IF(K354="Nuovo",1,IF(K354="Tentativo contatto",1,IF(K354="Contattato",2,IF(K354="Qualificato",4,IF(K354="Visita fissata",5,IF(K354="Visita effettuata",6,IF(K354="Trattativa",7,IF(K354="Offerta",8,IF(K354="Prenotazione",9,IF(K354="Venduto",10,""))))))))))))</f>
        <v/>
      </c>
      <c r="M354" s="14" t="n"/>
      <c r="N354" s="7">
        <f>IF(L354&gt;=4,1,0)</f>
        <v/>
      </c>
      <c r="O354" s="7">
        <f>IF(L354&gt;=6,1,0)</f>
        <v/>
      </c>
      <c r="P354" s="7">
        <f>IF(L354&gt;=7,1,0)</f>
        <v/>
      </c>
      <c r="Q354" s="7">
        <f>IF(L354&gt;=8,1,0)</f>
        <v/>
      </c>
      <c r="R354" s="7">
        <f>IF(L354&gt;=9,1,0)</f>
        <v/>
      </c>
      <c r="S354" s="7">
        <f>IF(OR(L354=10,M354="Vinta"),1,0)</f>
        <v/>
      </c>
      <c r="T354" s="7">
        <f>IF(M354="Persa",1,0)</f>
        <v/>
      </c>
      <c r="U354" s="14" t="n"/>
      <c r="V354" s="14" t="n"/>
      <c r="W354" s="14" t="n"/>
      <c r="X354" s="14" t="n"/>
      <c r="Y354" s="15" t="n"/>
      <c r="Z354" s="15" t="n"/>
      <c r="AA354" s="15" t="n"/>
      <c r="AB354" s="14" t="n"/>
      <c r="AC354" s="7">
        <f>IF(B354="","",IF(AB354="",TODAY()-B354,AB354-B354))</f>
        <v/>
      </c>
      <c r="AD354" s="14" t="n"/>
      <c r="AE354" s="14" t="n"/>
      <c r="AF354" s="14" t="n"/>
      <c r="AG354" s="37">
        <f>IF(B354="","",MAX(B354,IF(U354="",0,U354),IF(W354="",0,W354),IF(AB354="",0,AB354),IF(AN354="",0,AN354)))</f>
        <v/>
      </c>
      <c r="AH354" s="11">
        <f>IF(AG354="","",TODAY()-AG354)</f>
        <v/>
      </c>
      <c r="AI354" s="11">
        <f>IF(B354="","",MIN(100,IF(J354&gt;=300000,20,IF(J354&gt;=200000,10,5))+IF(OR(C354="Referral",C354="Passaparola"),20,IF(OR(C354="Sito web",C354="LinkedIn",C354="Email marketing"),15,10))+IF(L354&gt;=8,25,IF(L354&gt;=6,18,IF(L354&gt;=4,12,5)))+IF(AND(V354&lt;&gt;"",V354&lt;&gt;"Non risponde",V354&lt;&gt;"Non interessato"),10,0)+IF(X354="Eseguita",10,0)+IF(Z354&gt;0,15,0)))</f>
        <v/>
      </c>
      <c r="AJ354" s="11">
        <f>IF(AI354="","",IF(AI354&gt;=80,"Hot",IF(AI354&gt;=60,"Alta",IF(AI354&gt;=40,"Media","Bassa"))))</f>
        <v/>
      </c>
      <c r="AK354" s="11">
        <f>IF(B354="","",IF(U354="",TODAY()-B354,U354-B354))</f>
        <v/>
      </c>
      <c r="AL354" s="11">
        <f>IF(B354="","",IF(M354="Vinta","Chiusa - vinta",IF(M354="Persa","Chiusa - persa",IF(AND(U354="",TODAY()-B354&gt;1),"Contattare subito",IF(AND(M354="In corso",AH354&gt;7),"Lead in stallo",IF(AND(AN354&lt;&gt;"",AN354&lt;TODAY(),M354="In corso"),"Follow-up scaduto",IF(AND(K354="Offerta",Y354="",W354&lt;&gt;"",TODAY()-W354&gt;3),"Verificare offerta","OK"))))))</f>
        <v/>
      </c>
      <c r="AM354" s="38" t="n"/>
      <c r="AN354" s="39" t="n"/>
      <c r="AO354" s="11">
        <f>IF(AND(AN354&lt;&gt;"",AN354&lt;TODAY(),M354="In corso"),1,0)</f>
        <v/>
      </c>
      <c r="AP354" s="84">
        <f>IF(B354="","",IF(OR(M354="Vinta",M354="Persa"),0,IF(AL354="Contattare subito",50,0)+IF(AL354="Follow-up scaduto",40,0)+IF(AL354="Lead in stallo",35,0)+IF(AJ354="Hot",30,IF(AJ354="Alta",20,IF(AJ354="Media",10,0)))+IF(AO354=1,10,0)+L354/10+ROW()/100000))</f>
        <v/>
      </c>
    </row>
    <row r="355">
      <c r="A355" s="7">
        <f>IF(B355="","",ROW()-1)</f>
        <v/>
      </c>
      <c r="B355" s="14" t="n"/>
      <c r="C355" s="14" t="n"/>
      <c r="D355" s="14" t="n"/>
      <c r="E355" s="14" t="n"/>
      <c r="F355" s="14" t="n"/>
      <c r="G355" s="14" t="n"/>
      <c r="H355" s="14" t="n"/>
      <c r="I355" s="14" t="n"/>
      <c r="J355" s="14" t="n"/>
      <c r="K355" s="14" t="n"/>
      <c r="L355" s="7">
        <f>IF(K355="","",IF(K355="Nuovo",1,IF(K355="Tentativo contatto",1,IF(K355="Contattato",2,IF(K355="Qualificato",4,IF(K355="Visita fissata",5,IF(K355="Visita effettuata",6,IF(K355="Trattativa",7,IF(K355="Offerta",8,IF(K355="Prenotazione",9,IF(K355="Venduto",10,""))))))))))))</f>
        <v/>
      </c>
      <c r="M355" s="14" t="n"/>
      <c r="N355" s="7">
        <f>IF(L355&gt;=4,1,0)</f>
        <v/>
      </c>
      <c r="O355" s="7">
        <f>IF(L355&gt;=6,1,0)</f>
        <v/>
      </c>
      <c r="P355" s="7">
        <f>IF(L355&gt;=7,1,0)</f>
        <v/>
      </c>
      <c r="Q355" s="7">
        <f>IF(L355&gt;=8,1,0)</f>
        <v/>
      </c>
      <c r="R355" s="7">
        <f>IF(L355&gt;=9,1,0)</f>
        <v/>
      </c>
      <c r="S355" s="7">
        <f>IF(OR(L355=10,M355="Vinta"),1,0)</f>
        <v/>
      </c>
      <c r="T355" s="7">
        <f>IF(M355="Persa",1,0)</f>
        <v/>
      </c>
      <c r="U355" s="14" t="n"/>
      <c r="V355" s="14" t="n"/>
      <c r="W355" s="14" t="n"/>
      <c r="X355" s="14" t="n"/>
      <c r="Y355" s="15" t="n"/>
      <c r="Z355" s="15" t="n"/>
      <c r="AA355" s="15" t="n"/>
      <c r="AB355" s="14" t="n"/>
      <c r="AC355" s="7">
        <f>IF(B355="","",IF(AB355="",TODAY()-B355,AB355-B355))</f>
        <v/>
      </c>
      <c r="AD355" s="14" t="n"/>
      <c r="AE355" s="14" t="n"/>
      <c r="AF355" s="14" t="n"/>
      <c r="AG355" s="37">
        <f>IF(B355="","",MAX(B355,IF(U355="",0,U355),IF(W355="",0,W355),IF(AB355="",0,AB355),IF(AN355="",0,AN355)))</f>
        <v/>
      </c>
      <c r="AH355" s="11">
        <f>IF(AG355="","",TODAY()-AG355)</f>
        <v/>
      </c>
      <c r="AI355" s="11">
        <f>IF(B355="","",MIN(100,IF(J355&gt;=300000,20,IF(J355&gt;=200000,10,5))+IF(OR(C355="Referral",C355="Passaparola"),20,IF(OR(C355="Sito web",C355="LinkedIn",C355="Email marketing"),15,10))+IF(L355&gt;=8,25,IF(L355&gt;=6,18,IF(L355&gt;=4,12,5)))+IF(AND(V355&lt;&gt;"",V355&lt;&gt;"Non risponde",V355&lt;&gt;"Non interessato"),10,0)+IF(X355="Eseguita",10,0)+IF(Z355&gt;0,15,0)))</f>
        <v/>
      </c>
      <c r="AJ355" s="11">
        <f>IF(AI355="","",IF(AI355&gt;=80,"Hot",IF(AI355&gt;=60,"Alta",IF(AI355&gt;=40,"Media","Bassa"))))</f>
        <v/>
      </c>
      <c r="AK355" s="11">
        <f>IF(B355="","",IF(U355="",TODAY()-B355,U355-B355))</f>
        <v/>
      </c>
      <c r="AL355" s="11">
        <f>IF(B355="","",IF(M355="Vinta","Chiusa - vinta",IF(M355="Persa","Chiusa - persa",IF(AND(U355="",TODAY()-B355&gt;1),"Contattare subito",IF(AND(M355="In corso",AH355&gt;7),"Lead in stallo",IF(AND(AN355&lt;&gt;"",AN355&lt;TODAY(),M355="In corso"),"Follow-up scaduto",IF(AND(K355="Offerta",Y355="",W355&lt;&gt;"",TODAY()-W355&gt;3),"Verificare offerta","OK"))))))</f>
        <v/>
      </c>
      <c r="AM355" s="38" t="n"/>
      <c r="AN355" s="39" t="n"/>
      <c r="AO355" s="11">
        <f>IF(AND(AN355&lt;&gt;"",AN355&lt;TODAY(),M355="In corso"),1,0)</f>
        <v/>
      </c>
      <c r="AP355" s="84">
        <f>IF(B355="","",IF(OR(M355="Vinta",M355="Persa"),0,IF(AL355="Contattare subito",50,0)+IF(AL355="Follow-up scaduto",40,0)+IF(AL355="Lead in stallo",35,0)+IF(AJ355="Hot",30,IF(AJ355="Alta",20,IF(AJ355="Media",10,0)))+IF(AO355=1,10,0)+L355/10+ROW()/100000))</f>
        <v/>
      </c>
    </row>
    <row r="356">
      <c r="A356" s="7">
        <f>IF(B356="","",ROW()-1)</f>
        <v/>
      </c>
      <c r="B356" s="14" t="n"/>
      <c r="C356" s="14" t="n"/>
      <c r="D356" s="14" t="n"/>
      <c r="E356" s="14" t="n"/>
      <c r="F356" s="14" t="n"/>
      <c r="G356" s="14" t="n"/>
      <c r="H356" s="14" t="n"/>
      <c r="I356" s="14" t="n"/>
      <c r="J356" s="14" t="n"/>
      <c r="K356" s="14" t="n"/>
      <c r="L356" s="7">
        <f>IF(K356="","",IF(K356="Nuovo",1,IF(K356="Tentativo contatto",1,IF(K356="Contattato",2,IF(K356="Qualificato",4,IF(K356="Visita fissata",5,IF(K356="Visita effettuata",6,IF(K356="Trattativa",7,IF(K356="Offerta",8,IF(K356="Prenotazione",9,IF(K356="Venduto",10,""))))))))))))</f>
        <v/>
      </c>
      <c r="M356" s="14" t="n"/>
      <c r="N356" s="7">
        <f>IF(L356&gt;=4,1,0)</f>
        <v/>
      </c>
      <c r="O356" s="7">
        <f>IF(L356&gt;=6,1,0)</f>
        <v/>
      </c>
      <c r="P356" s="7">
        <f>IF(L356&gt;=7,1,0)</f>
        <v/>
      </c>
      <c r="Q356" s="7">
        <f>IF(L356&gt;=8,1,0)</f>
        <v/>
      </c>
      <c r="R356" s="7">
        <f>IF(L356&gt;=9,1,0)</f>
        <v/>
      </c>
      <c r="S356" s="7">
        <f>IF(OR(L356=10,M356="Vinta"),1,0)</f>
        <v/>
      </c>
      <c r="T356" s="7">
        <f>IF(M356="Persa",1,0)</f>
        <v/>
      </c>
      <c r="U356" s="14" t="n"/>
      <c r="V356" s="14" t="n"/>
      <c r="W356" s="14" t="n"/>
      <c r="X356" s="14" t="n"/>
      <c r="Y356" s="15" t="n"/>
      <c r="Z356" s="15" t="n"/>
      <c r="AA356" s="15" t="n"/>
      <c r="AB356" s="14" t="n"/>
      <c r="AC356" s="7">
        <f>IF(B356="","",IF(AB356="",TODAY()-B356,AB356-B356))</f>
        <v/>
      </c>
      <c r="AD356" s="14" t="n"/>
      <c r="AE356" s="14" t="n"/>
      <c r="AF356" s="14" t="n"/>
      <c r="AG356" s="37">
        <f>IF(B356="","",MAX(B356,IF(U356="",0,U356),IF(W356="",0,W356),IF(AB356="",0,AB356),IF(AN356="",0,AN356)))</f>
        <v/>
      </c>
      <c r="AH356" s="11">
        <f>IF(AG356="","",TODAY()-AG356)</f>
        <v/>
      </c>
      <c r="AI356" s="11">
        <f>IF(B356="","",MIN(100,IF(J356&gt;=300000,20,IF(J356&gt;=200000,10,5))+IF(OR(C356="Referral",C356="Passaparola"),20,IF(OR(C356="Sito web",C356="LinkedIn",C356="Email marketing"),15,10))+IF(L356&gt;=8,25,IF(L356&gt;=6,18,IF(L356&gt;=4,12,5)))+IF(AND(V356&lt;&gt;"",V356&lt;&gt;"Non risponde",V356&lt;&gt;"Non interessato"),10,0)+IF(X356="Eseguita",10,0)+IF(Z356&gt;0,15,0)))</f>
        <v/>
      </c>
      <c r="AJ356" s="11">
        <f>IF(AI356="","",IF(AI356&gt;=80,"Hot",IF(AI356&gt;=60,"Alta",IF(AI356&gt;=40,"Media","Bassa"))))</f>
        <v/>
      </c>
      <c r="AK356" s="11">
        <f>IF(B356="","",IF(U356="",TODAY()-B356,U356-B356))</f>
        <v/>
      </c>
      <c r="AL356" s="11">
        <f>IF(B356="","",IF(M356="Vinta","Chiusa - vinta",IF(M356="Persa","Chiusa - persa",IF(AND(U356="",TODAY()-B356&gt;1),"Contattare subito",IF(AND(M356="In corso",AH356&gt;7),"Lead in stallo",IF(AND(AN356&lt;&gt;"",AN356&lt;TODAY(),M356="In corso"),"Follow-up scaduto",IF(AND(K356="Offerta",Y356="",W356&lt;&gt;"",TODAY()-W356&gt;3),"Verificare offerta","OK"))))))</f>
        <v/>
      </c>
      <c r="AM356" s="38" t="n"/>
      <c r="AN356" s="39" t="n"/>
      <c r="AO356" s="11">
        <f>IF(AND(AN356&lt;&gt;"",AN356&lt;TODAY(),M356="In corso"),1,0)</f>
        <v/>
      </c>
      <c r="AP356" s="84">
        <f>IF(B356="","",IF(OR(M356="Vinta",M356="Persa"),0,IF(AL356="Contattare subito",50,0)+IF(AL356="Follow-up scaduto",40,0)+IF(AL356="Lead in stallo",35,0)+IF(AJ356="Hot",30,IF(AJ356="Alta",20,IF(AJ356="Media",10,0)))+IF(AO356=1,10,0)+L356/10+ROW()/100000))</f>
        <v/>
      </c>
    </row>
    <row r="357">
      <c r="A357" s="7">
        <f>IF(B357="","",ROW()-1)</f>
        <v/>
      </c>
      <c r="B357" s="14" t="n"/>
      <c r="C357" s="14" t="n"/>
      <c r="D357" s="14" t="n"/>
      <c r="E357" s="14" t="n"/>
      <c r="F357" s="14" t="n"/>
      <c r="G357" s="14" t="n"/>
      <c r="H357" s="14" t="n"/>
      <c r="I357" s="14" t="n"/>
      <c r="J357" s="14" t="n"/>
      <c r="K357" s="14" t="n"/>
      <c r="L357" s="7">
        <f>IF(K357="","",IF(K357="Nuovo",1,IF(K357="Tentativo contatto",1,IF(K357="Contattato",2,IF(K357="Qualificato",4,IF(K357="Visita fissata",5,IF(K357="Visita effettuata",6,IF(K357="Trattativa",7,IF(K357="Offerta",8,IF(K357="Prenotazione",9,IF(K357="Venduto",10,""))))))))))))</f>
        <v/>
      </c>
      <c r="M357" s="14" t="n"/>
      <c r="N357" s="7">
        <f>IF(L357&gt;=4,1,0)</f>
        <v/>
      </c>
      <c r="O357" s="7">
        <f>IF(L357&gt;=6,1,0)</f>
        <v/>
      </c>
      <c r="P357" s="7">
        <f>IF(L357&gt;=7,1,0)</f>
        <v/>
      </c>
      <c r="Q357" s="7">
        <f>IF(L357&gt;=8,1,0)</f>
        <v/>
      </c>
      <c r="R357" s="7">
        <f>IF(L357&gt;=9,1,0)</f>
        <v/>
      </c>
      <c r="S357" s="7">
        <f>IF(OR(L357=10,M357="Vinta"),1,0)</f>
        <v/>
      </c>
      <c r="T357" s="7">
        <f>IF(M357="Persa",1,0)</f>
        <v/>
      </c>
      <c r="U357" s="14" t="n"/>
      <c r="V357" s="14" t="n"/>
      <c r="W357" s="14" t="n"/>
      <c r="X357" s="14" t="n"/>
      <c r="Y357" s="15" t="n"/>
      <c r="Z357" s="15" t="n"/>
      <c r="AA357" s="15" t="n"/>
      <c r="AB357" s="14" t="n"/>
      <c r="AC357" s="7">
        <f>IF(B357="","",IF(AB357="",TODAY()-B357,AB357-B357))</f>
        <v/>
      </c>
      <c r="AD357" s="14" t="n"/>
      <c r="AE357" s="14" t="n"/>
      <c r="AF357" s="14" t="n"/>
      <c r="AG357" s="37">
        <f>IF(B357="","",MAX(B357,IF(U357="",0,U357),IF(W357="",0,W357),IF(AB357="",0,AB357),IF(AN357="",0,AN357)))</f>
        <v/>
      </c>
      <c r="AH357" s="11">
        <f>IF(AG357="","",TODAY()-AG357)</f>
        <v/>
      </c>
      <c r="AI357" s="11">
        <f>IF(B357="","",MIN(100,IF(J357&gt;=300000,20,IF(J357&gt;=200000,10,5))+IF(OR(C357="Referral",C357="Passaparola"),20,IF(OR(C357="Sito web",C357="LinkedIn",C357="Email marketing"),15,10))+IF(L357&gt;=8,25,IF(L357&gt;=6,18,IF(L357&gt;=4,12,5)))+IF(AND(V357&lt;&gt;"",V357&lt;&gt;"Non risponde",V357&lt;&gt;"Non interessato"),10,0)+IF(X357="Eseguita",10,0)+IF(Z357&gt;0,15,0)))</f>
        <v/>
      </c>
      <c r="AJ357" s="11">
        <f>IF(AI357="","",IF(AI357&gt;=80,"Hot",IF(AI357&gt;=60,"Alta",IF(AI357&gt;=40,"Media","Bassa"))))</f>
        <v/>
      </c>
      <c r="AK357" s="11">
        <f>IF(B357="","",IF(U357="",TODAY()-B357,U357-B357))</f>
        <v/>
      </c>
      <c r="AL357" s="11">
        <f>IF(B357="","",IF(M357="Vinta","Chiusa - vinta",IF(M357="Persa","Chiusa - persa",IF(AND(U357="",TODAY()-B357&gt;1),"Contattare subito",IF(AND(M357="In corso",AH357&gt;7),"Lead in stallo",IF(AND(AN357&lt;&gt;"",AN357&lt;TODAY(),M357="In corso"),"Follow-up scaduto",IF(AND(K357="Offerta",Y357="",W357&lt;&gt;"",TODAY()-W357&gt;3),"Verificare offerta","OK"))))))</f>
        <v/>
      </c>
      <c r="AM357" s="38" t="n"/>
      <c r="AN357" s="39" t="n"/>
      <c r="AO357" s="11">
        <f>IF(AND(AN357&lt;&gt;"",AN357&lt;TODAY(),M357="In corso"),1,0)</f>
        <v/>
      </c>
      <c r="AP357" s="84">
        <f>IF(B357="","",IF(OR(M357="Vinta",M357="Persa"),0,IF(AL357="Contattare subito",50,0)+IF(AL357="Follow-up scaduto",40,0)+IF(AL357="Lead in stallo",35,0)+IF(AJ357="Hot",30,IF(AJ357="Alta",20,IF(AJ357="Media",10,0)))+IF(AO357=1,10,0)+L357/10+ROW()/100000))</f>
        <v/>
      </c>
    </row>
    <row r="358">
      <c r="A358" s="7">
        <f>IF(B358="","",ROW()-1)</f>
        <v/>
      </c>
      <c r="B358" s="14" t="n"/>
      <c r="C358" s="14" t="n"/>
      <c r="D358" s="14" t="n"/>
      <c r="E358" s="14" t="n"/>
      <c r="F358" s="14" t="n"/>
      <c r="G358" s="14" t="n"/>
      <c r="H358" s="14" t="n"/>
      <c r="I358" s="14" t="n"/>
      <c r="J358" s="14" t="n"/>
      <c r="K358" s="14" t="n"/>
      <c r="L358" s="7">
        <f>IF(K358="","",IF(K358="Nuovo",1,IF(K358="Tentativo contatto",1,IF(K358="Contattato",2,IF(K358="Qualificato",4,IF(K358="Visita fissata",5,IF(K358="Visita effettuata",6,IF(K358="Trattativa",7,IF(K358="Offerta",8,IF(K358="Prenotazione",9,IF(K358="Venduto",10,""))))))))))))</f>
        <v/>
      </c>
      <c r="M358" s="14" t="n"/>
      <c r="N358" s="7">
        <f>IF(L358&gt;=4,1,0)</f>
        <v/>
      </c>
      <c r="O358" s="7">
        <f>IF(L358&gt;=6,1,0)</f>
        <v/>
      </c>
      <c r="P358" s="7">
        <f>IF(L358&gt;=7,1,0)</f>
        <v/>
      </c>
      <c r="Q358" s="7">
        <f>IF(L358&gt;=8,1,0)</f>
        <v/>
      </c>
      <c r="R358" s="7">
        <f>IF(L358&gt;=9,1,0)</f>
        <v/>
      </c>
      <c r="S358" s="7">
        <f>IF(OR(L358=10,M358="Vinta"),1,0)</f>
        <v/>
      </c>
      <c r="T358" s="7">
        <f>IF(M358="Persa",1,0)</f>
        <v/>
      </c>
      <c r="U358" s="14" t="n"/>
      <c r="V358" s="14" t="n"/>
      <c r="W358" s="14" t="n"/>
      <c r="X358" s="14" t="n"/>
      <c r="Y358" s="15" t="n"/>
      <c r="Z358" s="15" t="n"/>
      <c r="AA358" s="15" t="n"/>
      <c r="AB358" s="14" t="n"/>
      <c r="AC358" s="7">
        <f>IF(B358="","",IF(AB358="",TODAY()-B358,AB358-B358))</f>
        <v/>
      </c>
      <c r="AD358" s="14" t="n"/>
      <c r="AE358" s="14" t="n"/>
      <c r="AF358" s="14" t="n"/>
      <c r="AG358" s="37">
        <f>IF(B358="","",MAX(B358,IF(U358="",0,U358),IF(W358="",0,W358),IF(AB358="",0,AB358),IF(AN358="",0,AN358)))</f>
        <v/>
      </c>
      <c r="AH358" s="11">
        <f>IF(AG358="","",TODAY()-AG358)</f>
        <v/>
      </c>
      <c r="AI358" s="11">
        <f>IF(B358="","",MIN(100,IF(J358&gt;=300000,20,IF(J358&gt;=200000,10,5))+IF(OR(C358="Referral",C358="Passaparola"),20,IF(OR(C358="Sito web",C358="LinkedIn",C358="Email marketing"),15,10))+IF(L358&gt;=8,25,IF(L358&gt;=6,18,IF(L358&gt;=4,12,5)))+IF(AND(V358&lt;&gt;"",V358&lt;&gt;"Non risponde",V358&lt;&gt;"Non interessato"),10,0)+IF(X358="Eseguita",10,0)+IF(Z358&gt;0,15,0)))</f>
        <v/>
      </c>
      <c r="AJ358" s="11">
        <f>IF(AI358="","",IF(AI358&gt;=80,"Hot",IF(AI358&gt;=60,"Alta",IF(AI358&gt;=40,"Media","Bassa"))))</f>
        <v/>
      </c>
      <c r="AK358" s="11">
        <f>IF(B358="","",IF(U358="",TODAY()-B358,U358-B358))</f>
        <v/>
      </c>
      <c r="AL358" s="11">
        <f>IF(B358="","",IF(M358="Vinta","Chiusa - vinta",IF(M358="Persa","Chiusa - persa",IF(AND(U358="",TODAY()-B358&gt;1),"Contattare subito",IF(AND(M358="In corso",AH358&gt;7),"Lead in stallo",IF(AND(AN358&lt;&gt;"",AN358&lt;TODAY(),M358="In corso"),"Follow-up scaduto",IF(AND(K358="Offerta",Y358="",W358&lt;&gt;"",TODAY()-W358&gt;3),"Verificare offerta","OK"))))))</f>
        <v/>
      </c>
      <c r="AM358" s="38" t="n"/>
      <c r="AN358" s="39" t="n"/>
      <c r="AO358" s="11">
        <f>IF(AND(AN358&lt;&gt;"",AN358&lt;TODAY(),M358="In corso"),1,0)</f>
        <v/>
      </c>
      <c r="AP358" s="84">
        <f>IF(B358="","",IF(OR(M358="Vinta",M358="Persa"),0,IF(AL358="Contattare subito",50,0)+IF(AL358="Follow-up scaduto",40,0)+IF(AL358="Lead in stallo",35,0)+IF(AJ358="Hot",30,IF(AJ358="Alta",20,IF(AJ358="Media",10,0)))+IF(AO358=1,10,0)+L358/10+ROW()/100000))</f>
        <v/>
      </c>
    </row>
    <row r="359">
      <c r="A359" s="7">
        <f>IF(B359="","",ROW()-1)</f>
        <v/>
      </c>
      <c r="B359" s="14" t="n"/>
      <c r="C359" s="14" t="n"/>
      <c r="D359" s="14" t="n"/>
      <c r="E359" s="14" t="n"/>
      <c r="F359" s="14" t="n"/>
      <c r="G359" s="14" t="n"/>
      <c r="H359" s="14" t="n"/>
      <c r="I359" s="14" t="n"/>
      <c r="J359" s="14" t="n"/>
      <c r="K359" s="14" t="n"/>
      <c r="L359" s="7">
        <f>IF(K359="","",IF(K359="Nuovo",1,IF(K359="Tentativo contatto",1,IF(K359="Contattato",2,IF(K359="Qualificato",4,IF(K359="Visita fissata",5,IF(K359="Visita effettuata",6,IF(K359="Trattativa",7,IF(K359="Offerta",8,IF(K359="Prenotazione",9,IF(K359="Venduto",10,""))))))))))))</f>
        <v/>
      </c>
      <c r="M359" s="14" t="n"/>
      <c r="N359" s="7">
        <f>IF(L359&gt;=4,1,0)</f>
        <v/>
      </c>
      <c r="O359" s="7">
        <f>IF(L359&gt;=6,1,0)</f>
        <v/>
      </c>
      <c r="P359" s="7">
        <f>IF(L359&gt;=7,1,0)</f>
        <v/>
      </c>
      <c r="Q359" s="7">
        <f>IF(L359&gt;=8,1,0)</f>
        <v/>
      </c>
      <c r="R359" s="7">
        <f>IF(L359&gt;=9,1,0)</f>
        <v/>
      </c>
      <c r="S359" s="7">
        <f>IF(OR(L359=10,M359="Vinta"),1,0)</f>
        <v/>
      </c>
      <c r="T359" s="7">
        <f>IF(M359="Persa",1,0)</f>
        <v/>
      </c>
      <c r="U359" s="14" t="n"/>
      <c r="V359" s="14" t="n"/>
      <c r="W359" s="14" t="n"/>
      <c r="X359" s="14" t="n"/>
      <c r="Y359" s="15" t="n"/>
      <c r="Z359" s="15" t="n"/>
      <c r="AA359" s="15" t="n"/>
      <c r="AB359" s="14" t="n"/>
      <c r="AC359" s="7">
        <f>IF(B359="","",IF(AB359="",TODAY()-B359,AB359-B359))</f>
        <v/>
      </c>
      <c r="AD359" s="14" t="n"/>
      <c r="AE359" s="14" t="n"/>
      <c r="AF359" s="14" t="n"/>
      <c r="AG359" s="37">
        <f>IF(B359="","",MAX(B359,IF(U359="",0,U359),IF(W359="",0,W359),IF(AB359="",0,AB359),IF(AN359="",0,AN359)))</f>
        <v/>
      </c>
      <c r="AH359" s="11">
        <f>IF(AG359="","",TODAY()-AG359)</f>
        <v/>
      </c>
      <c r="AI359" s="11">
        <f>IF(B359="","",MIN(100,IF(J359&gt;=300000,20,IF(J359&gt;=200000,10,5))+IF(OR(C359="Referral",C359="Passaparola"),20,IF(OR(C359="Sito web",C359="LinkedIn",C359="Email marketing"),15,10))+IF(L359&gt;=8,25,IF(L359&gt;=6,18,IF(L359&gt;=4,12,5)))+IF(AND(V359&lt;&gt;"",V359&lt;&gt;"Non risponde",V359&lt;&gt;"Non interessato"),10,0)+IF(X359="Eseguita",10,0)+IF(Z359&gt;0,15,0)))</f>
        <v/>
      </c>
      <c r="AJ359" s="11">
        <f>IF(AI359="","",IF(AI359&gt;=80,"Hot",IF(AI359&gt;=60,"Alta",IF(AI359&gt;=40,"Media","Bassa"))))</f>
        <v/>
      </c>
      <c r="AK359" s="11">
        <f>IF(B359="","",IF(U359="",TODAY()-B359,U359-B359))</f>
        <v/>
      </c>
      <c r="AL359" s="11">
        <f>IF(B359="","",IF(M359="Vinta","Chiusa - vinta",IF(M359="Persa","Chiusa - persa",IF(AND(U359="",TODAY()-B359&gt;1),"Contattare subito",IF(AND(M359="In corso",AH359&gt;7),"Lead in stallo",IF(AND(AN359&lt;&gt;"",AN359&lt;TODAY(),M359="In corso"),"Follow-up scaduto",IF(AND(K359="Offerta",Y359="",W359&lt;&gt;"",TODAY()-W359&gt;3),"Verificare offerta","OK"))))))</f>
        <v/>
      </c>
      <c r="AM359" s="38" t="n"/>
      <c r="AN359" s="39" t="n"/>
      <c r="AO359" s="11">
        <f>IF(AND(AN359&lt;&gt;"",AN359&lt;TODAY(),M359="In corso"),1,0)</f>
        <v/>
      </c>
      <c r="AP359" s="84">
        <f>IF(B359="","",IF(OR(M359="Vinta",M359="Persa"),0,IF(AL359="Contattare subito",50,0)+IF(AL359="Follow-up scaduto",40,0)+IF(AL359="Lead in stallo",35,0)+IF(AJ359="Hot",30,IF(AJ359="Alta",20,IF(AJ359="Media",10,0)))+IF(AO359=1,10,0)+L359/10+ROW()/100000))</f>
        <v/>
      </c>
    </row>
    <row r="360">
      <c r="A360" s="7">
        <f>IF(B360="","",ROW()-1)</f>
        <v/>
      </c>
      <c r="B360" s="14" t="n"/>
      <c r="C360" s="14" t="n"/>
      <c r="D360" s="14" t="n"/>
      <c r="E360" s="14" t="n"/>
      <c r="F360" s="14" t="n"/>
      <c r="G360" s="14" t="n"/>
      <c r="H360" s="14" t="n"/>
      <c r="I360" s="14" t="n"/>
      <c r="J360" s="14" t="n"/>
      <c r="K360" s="14" t="n"/>
      <c r="L360" s="7">
        <f>IF(K360="","",IF(K360="Nuovo",1,IF(K360="Tentativo contatto",1,IF(K360="Contattato",2,IF(K360="Qualificato",4,IF(K360="Visita fissata",5,IF(K360="Visita effettuata",6,IF(K360="Trattativa",7,IF(K360="Offerta",8,IF(K360="Prenotazione",9,IF(K360="Venduto",10,""))))))))))))</f>
        <v/>
      </c>
      <c r="M360" s="14" t="n"/>
      <c r="N360" s="7">
        <f>IF(L360&gt;=4,1,0)</f>
        <v/>
      </c>
      <c r="O360" s="7">
        <f>IF(L360&gt;=6,1,0)</f>
        <v/>
      </c>
      <c r="P360" s="7">
        <f>IF(L360&gt;=7,1,0)</f>
        <v/>
      </c>
      <c r="Q360" s="7">
        <f>IF(L360&gt;=8,1,0)</f>
        <v/>
      </c>
      <c r="R360" s="7">
        <f>IF(L360&gt;=9,1,0)</f>
        <v/>
      </c>
      <c r="S360" s="7">
        <f>IF(OR(L360=10,M360="Vinta"),1,0)</f>
        <v/>
      </c>
      <c r="T360" s="7">
        <f>IF(M360="Persa",1,0)</f>
        <v/>
      </c>
      <c r="U360" s="14" t="n"/>
      <c r="V360" s="14" t="n"/>
      <c r="W360" s="14" t="n"/>
      <c r="X360" s="14" t="n"/>
      <c r="Y360" s="15" t="n"/>
      <c r="Z360" s="15" t="n"/>
      <c r="AA360" s="15" t="n"/>
      <c r="AB360" s="14" t="n"/>
      <c r="AC360" s="7">
        <f>IF(B360="","",IF(AB360="",TODAY()-B360,AB360-B360))</f>
        <v/>
      </c>
      <c r="AD360" s="14" t="n"/>
      <c r="AE360" s="14" t="n"/>
      <c r="AF360" s="14" t="n"/>
      <c r="AG360" s="37">
        <f>IF(B360="","",MAX(B360,IF(U360="",0,U360),IF(W360="",0,W360),IF(AB360="",0,AB360),IF(AN360="",0,AN360)))</f>
        <v/>
      </c>
      <c r="AH360" s="11">
        <f>IF(AG360="","",TODAY()-AG360)</f>
        <v/>
      </c>
      <c r="AI360" s="11">
        <f>IF(B360="","",MIN(100,IF(J360&gt;=300000,20,IF(J360&gt;=200000,10,5))+IF(OR(C360="Referral",C360="Passaparola"),20,IF(OR(C360="Sito web",C360="LinkedIn",C360="Email marketing"),15,10))+IF(L360&gt;=8,25,IF(L360&gt;=6,18,IF(L360&gt;=4,12,5)))+IF(AND(V360&lt;&gt;"",V360&lt;&gt;"Non risponde",V360&lt;&gt;"Non interessato"),10,0)+IF(X360="Eseguita",10,0)+IF(Z360&gt;0,15,0)))</f>
        <v/>
      </c>
      <c r="AJ360" s="11">
        <f>IF(AI360="","",IF(AI360&gt;=80,"Hot",IF(AI360&gt;=60,"Alta",IF(AI360&gt;=40,"Media","Bassa"))))</f>
        <v/>
      </c>
      <c r="AK360" s="11">
        <f>IF(B360="","",IF(U360="",TODAY()-B360,U360-B360))</f>
        <v/>
      </c>
      <c r="AL360" s="11">
        <f>IF(B360="","",IF(M360="Vinta","Chiusa - vinta",IF(M360="Persa","Chiusa - persa",IF(AND(U360="",TODAY()-B360&gt;1),"Contattare subito",IF(AND(M360="In corso",AH360&gt;7),"Lead in stallo",IF(AND(AN360&lt;&gt;"",AN360&lt;TODAY(),M360="In corso"),"Follow-up scaduto",IF(AND(K360="Offerta",Y360="",W360&lt;&gt;"",TODAY()-W360&gt;3),"Verificare offerta","OK"))))))</f>
        <v/>
      </c>
      <c r="AM360" s="38" t="n"/>
      <c r="AN360" s="39" t="n"/>
      <c r="AO360" s="11">
        <f>IF(AND(AN360&lt;&gt;"",AN360&lt;TODAY(),M360="In corso"),1,0)</f>
        <v/>
      </c>
      <c r="AP360" s="84">
        <f>IF(B360="","",IF(OR(M360="Vinta",M360="Persa"),0,IF(AL360="Contattare subito",50,0)+IF(AL360="Follow-up scaduto",40,0)+IF(AL360="Lead in stallo",35,0)+IF(AJ360="Hot",30,IF(AJ360="Alta",20,IF(AJ360="Media",10,0)))+IF(AO360=1,10,0)+L360/10+ROW()/100000))</f>
        <v/>
      </c>
    </row>
    <row r="361">
      <c r="A361" s="7">
        <f>IF(B361="","",ROW()-1)</f>
        <v/>
      </c>
      <c r="B361" s="14" t="n"/>
      <c r="C361" s="14" t="n"/>
      <c r="D361" s="14" t="n"/>
      <c r="E361" s="14" t="n"/>
      <c r="F361" s="14" t="n"/>
      <c r="G361" s="14" t="n"/>
      <c r="H361" s="14" t="n"/>
      <c r="I361" s="14" t="n"/>
      <c r="J361" s="14" t="n"/>
      <c r="K361" s="14" t="n"/>
      <c r="L361" s="7">
        <f>IF(K361="","",IF(K361="Nuovo",1,IF(K361="Tentativo contatto",1,IF(K361="Contattato",2,IF(K361="Qualificato",4,IF(K361="Visita fissata",5,IF(K361="Visita effettuata",6,IF(K361="Trattativa",7,IF(K361="Offerta",8,IF(K361="Prenotazione",9,IF(K361="Venduto",10,""))))))))))))</f>
        <v/>
      </c>
      <c r="M361" s="14" t="n"/>
      <c r="N361" s="7">
        <f>IF(L361&gt;=4,1,0)</f>
        <v/>
      </c>
      <c r="O361" s="7">
        <f>IF(L361&gt;=6,1,0)</f>
        <v/>
      </c>
      <c r="P361" s="7">
        <f>IF(L361&gt;=7,1,0)</f>
        <v/>
      </c>
      <c r="Q361" s="7">
        <f>IF(L361&gt;=8,1,0)</f>
        <v/>
      </c>
      <c r="R361" s="7">
        <f>IF(L361&gt;=9,1,0)</f>
        <v/>
      </c>
      <c r="S361" s="7">
        <f>IF(OR(L361=10,M361="Vinta"),1,0)</f>
        <v/>
      </c>
      <c r="T361" s="7">
        <f>IF(M361="Persa",1,0)</f>
        <v/>
      </c>
      <c r="U361" s="14" t="n"/>
      <c r="V361" s="14" t="n"/>
      <c r="W361" s="14" t="n"/>
      <c r="X361" s="14" t="n"/>
      <c r="Y361" s="15" t="n"/>
      <c r="Z361" s="15" t="n"/>
      <c r="AA361" s="15" t="n"/>
      <c r="AB361" s="14" t="n"/>
      <c r="AC361" s="7">
        <f>IF(B361="","",IF(AB361="",TODAY()-B361,AB361-B361))</f>
        <v/>
      </c>
      <c r="AD361" s="14" t="n"/>
      <c r="AE361" s="14" t="n"/>
      <c r="AF361" s="14" t="n"/>
      <c r="AG361" s="37">
        <f>IF(B361="","",MAX(B361,IF(U361="",0,U361),IF(W361="",0,W361),IF(AB361="",0,AB361),IF(AN361="",0,AN361)))</f>
        <v/>
      </c>
      <c r="AH361" s="11">
        <f>IF(AG361="","",TODAY()-AG361)</f>
        <v/>
      </c>
      <c r="AI361" s="11">
        <f>IF(B361="","",MIN(100,IF(J361&gt;=300000,20,IF(J361&gt;=200000,10,5))+IF(OR(C361="Referral",C361="Passaparola"),20,IF(OR(C361="Sito web",C361="LinkedIn",C361="Email marketing"),15,10))+IF(L361&gt;=8,25,IF(L361&gt;=6,18,IF(L361&gt;=4,12,5)))+IF(AND(V361&lt;&gt;"",V361&lt;&gt;"Non risponde",V361&lt;&gt;"Non interessato"),10,0)+IF(X361="Eseguita",10,0)+IF(Z361&gt;0,15,0)))</f>
        <v/>
      </c>
      <c r="AJ361" s="11">
        <f>IF(AI361="","",IF(AI361&gt;=80,"Hot",IF(AI361&gt;=60,"Alta",IF(AI361&gt;=40,"Media","Bassa"))))</f>
        <v/>
      </c>
      <c r="AK361" s="11">
        <f>IF(B361="","",IF(U361="",TODAY()-B361,U361-B361))</f>
        <v/>
      </c>
      <c r="AL361" s="11">
        <f>IF(B361="","",IF(M361="Vinta","Chiusa - vinta",IF(M361="Persa","Chiusa - persa",IF(AND(U361="",TODAY()-B361&gt;1),"Contattare subito",IF(AND(M361="In corso",AH361&gt;7),"Lead in stallo",IF(AND(AN361&lt;&gt;"",AN361&lt;TODAY(),M361="In corso"),"Follow-up scaduto",IF(AND(K361="Offerta",Y361="",W361&lt;&gt;"",TODAY()-W361&gt;3),"Verificare offerta","OK"))))))</f>
        <v/>
      </c>
      <c r="AM361" s="38" t="n"/>
      <c r="AN361" s="39" t="n"/>
      <c r="AO361" s="11">
        <f>IF(AND(AN361&lt;&gt;"",AN361&lt;TODAY(),M361="In corso"),1,0)</f>
        <v/>
      </c>
      <c r="AP361" s="84">
        <f>IF(B361="","",IF(OR(M361="Vinta",M361="Persa"),0,IF(AL361="Contattare subito",50,0)+IF(AL361="Follow-up scaduto",40,0)+IF(AL361="Lead in stallo",35,0)+IF(AJ361="Hot",30,IF(AJ361="Alta",20,IF(AJ361="Media",10,0)))+IF(AO361=1,10,0)+L361/10+ROW()/100000))</f>
        <v/>
      </c>
    </row>
    <row r="362">
      <c r="A362" s="7">
        <f>IF(B362="","",ROW()-1)</f>
        <v/>
      </c>
      <c r="B362" s="14" t="n"/>
      <c r="C362" s="14" t="n"/>
      <c r="D362" s="14" t="n"/>
      <c r="E362" s="14" t="n"/>
      <c r="F362" s="14" t="n"/>
      <c r="G362" s="14" t="n"/>
      <c r="H362" s="14" t="n"/>
      <c r="I362" s="14" t="n"/>
      <c r="J362" s="14" t="n"/>
      <c r="K362" s="14" t="n"/>
      <c r="L362" s="7">
        <f>IF(K362="","",IF(K362="Nuovo",1,IF(K362="Tentativo contatto",1,IF(K362="Contattato",2,IF(K362="Qualificato",4,IF(K362="Visita fissata",5,IF(K362="Visita effettuata",6,IF(K362="Trattativa",7,IF(K362="Offerta",8,IF(K362="Prenotazione",9,IF(K362="Venduto",10,""))))))))))))</f>
        <v/>
      </c>
      <c r="M362" s="14" t="n"/>
      <c r="N362" s="7">
        <f>IF(L362&gt;=4,1,0)</f>
        <v/>
      </c>
      <c r="O362" s="7">
        <f>IF(L362&gt;=6,1,0)</f>
        <v/>
      </c>
      <c r="P362" s="7">
        <f>IF(L362&gt;=7,1,0)</f>
        <v/>
      </c>
      <c r="Q362" s="7">
        <f>IF(L362&gt;=8,1,0)</f>
        <v/>
      </c>
      <c r="R362" s="7">
        <f>IF(L362&gt;=9,1,0)</f>
        <v/>
      </c>
      <c r="S362" s="7">
        <f>IF(OR(L362=10,M362="Vinta"),1,0)</f>
        <v/>
      </c>
      <c r="T362" s="7">
        <f>IF(M362="Persa",1,0)</f>
        <v/>
      </c>
      <c r="U362" s="14" t="n"/>
      <c r="V362" s="14" t="n"/>
      <c r="W362" s="14" t="n"/>
      <c r="X362" s="14" t="n"/>
      <c r="Y362" s="15" t="n"/>
      <c r="Z362" s="15" t="n"/>
      <c r="AA362" s="15" t="n"/>
      <c r="AB362" s="14" t="n"/>
      <c r="AC362" s="7">
        <f>IF(B362="","",IF(AB362="",TODAY()-B362,AB362-B362))</f>
        <v/>
      </c>
      <c r="AD362" s="14" t="n"/>
      <c r="AE362" s="14" t="n"/>
      <c r="AF362" s="14" t="n"/>
      <c r="AG362" s="37">
        <f>IF(B362="","",MAX(B362,IF(U362="",0,U362),IF(W362="",0,W362),IF(AB362="",0,AB362),IF(AN362="",0,AN362)))</f>
        <v/>
      </c>
      <c r="AH362" s="11">
        <f>IF(AG362="","",TODAY()-AG362)</f>
        <v/>
      </c>
      <c r="AI362" s="11">
        <f>IF(B362="","",MIN(100,IF(J362&gt;=300000,20,IF(J362&gt;=200000,10,5))+IF(OR(C362="Referral",C362="Passaparola"),20,IF(OR(C362="Sito web",C362="LinkedIn",C362="Email marketing"),15,10))+IF(L362&gt;=8,25,IF(L362&gt;=6,18,IF(L362&gt;=4,12,5)))+IF(AND(V362&lt;&gt;"",V362&lt;&gt;"Non risponde",V362&lt;&gt;"Non interessato"),10,0)+IF(X362="Eseguita",10,0)+IF(Z362&gt;0,15,0)))</f>
        <v/>
      </c>
      <c r="AJ362" s="11">
        <f>IF(AI362="","",IF(AI362&gt;=80,"Hot",IF(AI362&gt;=60,"Alta",IF(AI362&gt;=40,"Media","Bassa"))))</f>
        <v/>
      </c>
      <c r="AK362" s="11">
        <f>IF(B362="","",IF(U362="",TODAY()-B362,U362-B362))</f>
        <v/>
      </c>
      <c r="AL362" s="11">
        <f>IF(B362="","",IF(M362="Vinta","Chiusa - vinta",IF(M362="Persa","Chiusa - persa",IF(AND(U362="",TODAY()-B362&gt;1),"Contattare subito",IF(AND(M362="In corso",AH362&gt;7),"Lead in stallo",IF(AND(AN362&lt;&gt;"",AN362&lt;TODAY(),M362="In corso"),"Follow-up scaduto",IF(AND(K362="Offerta",Y362="",W362&lt;&gt;"",TODAY()-W362&gt;3),"Verificare offerta","OK"))))))</f>
        <v/>
      </c>
      <c r="AM362" s="38" t="n"/>
      <c r="AN362" s="39" t="n"/>
      <c r="AO362" s="11">
        <f>IF(AND(AN362&lt;&gt;"",AN362&lt;TODAY(),M362="In corso"),1,0)</f>
        <v/>
      </c>
      <c r="AP362" s="84">
        <f>IF(B362="","",IF(OR(M362="Vinta",M362="Persa"),0,IF(AL362="Contattare subito",50,0)+IF(AL362="Follow-up scaduto",40,0)+IF(AL362="Lead in stallo",35,0)+IF(AJ362="Hot",30,IF(AJ362="Alta",20,IF(AJ362="Media",10,0)))+IF(AO362=1,10,0)+L362/10+ROW()/100000))</f>
        <v/>
      </c>
    </row>
    <row r="363">
      <c r="A363" s="7">
        <f>IF(B363="","",ROW()-1)</f>
        <v/>
      </c>
      <c r="B363" s="14" t="n"/>
      <c r="C363" s="14" t="n"/>
      <c r="D363" s="14" t="n"/>
      <c r="E363" s="14" t="n"/>
      <c r="F363" s="14" t="n"/>
      <c r="G363" s="14" t="n"/>
      <c r="H363" s="14" t="n"/>
      <c r="I363" s="14" t="n"/>
      <c r="J363" s="14" t="n"/>
      <c r="K363" s="14" t="n"/>
      <c r="L363" s="7">
        <f>IF(K363="","",IF(K363="Nuovo",1,IF(K363="Tentativo contatto",1,IF(K363="Contattato",2,IF(K363="Qualificato",4,IF(K363="Visita fissata",5,IF(K363="Visita effettuata",6,IF(K363="Trattativa",7,IF(K363="Offerta",8,IF(K363="Prenotazione",9,IF(K363="Venduto",10,""))))))))))))</f>
        <v/>
      </c>
      <c r="M363" s="14" t="n"/>
      <c r="N363" s="7">
        <f>IF(L363&gt;=4,1,0)</f>
        <v/>
      </c>
      <c r="O363" s="7">
        <f>IF(L363&gt;=6,1,0)</f>
        <v/>
      </c>
      <c r="P363" s="7">
        <f>IF(L363&gt;=7,1,0)</f>
        <v/>
      </c>
      <c r="Q363" s="7">
        <f>IF(L363&gt;=8,1,0)</f>
        <v/>
      </c>
      <c r="R363" s="7">
        <f>IF(L363&gt;=9,1,0)</f>
        <v/>
      </c>
      <c r="S363" s="7">
        <f>IF(OR(L363=10,M363="Vinta"),1,0)</f>
        <v/>
      </c>
      <c r="T363" s="7">
        <f>IF(M363="Persa",1,0)</f>
        <v/>
      </c>
      <c r="U363" s="14" t="n"/>
      <c r="V363" s="14" t="n"/>
      <c r="W363" s="14" t="n"/>
      <c r="X363" s="14" t="n"/>
      <c r="Y363" s="15" t="n"/>
      <c r="Z363" s="15" t="n"/>
      <c r="AA363" s="15" t="n"/>
      <c r="AB363" s="14" t="n"/>
      <c r="AC363" s="7">
        <f>IF(B363="","",IF(AB363="",TODAY()-B363,AB363-B363))</f>
        <v/>
      </c>
      <c r="AD363" s="14" t="n"/>
      <c r="AE363" s="14" t="n"/>
      <c r="AF363" s="14" t="n"/>
      <c r="AG363" s="37">
        <f>IF(B363="","",MAX(B363,IF(U363="",0,U363),IF(W363="",0,W363),IF(AB363="",0,AB363),IF(AN363="",0,AN363)))</f>
        <v/>
      </c>
      <c r="AH363" s="11">
        <f>IF(AG363="","",TODAY()-AG363)</f>
        <v/>
      </c>
      <c r="AI363" s="11">
        <f>IF(B363="","",MIN(100,IF(J363&gt;=300000,20,IF(J363&gt;=200000,10,5))+IF(OR(C363="Referral",C363="Passaparola"),20,IF(OR(C363="Sito web",C363="LinkedIn",C363="Email marketing"),15,10))+IF(L363&gt;=8,25,IF(L363&gt;=6,18,IF(L363&gt;=4,12,5)))+IF(AND(V363&lt;&gt;"",V363&lt;&gt;"Non risponde",V363&lt;&gt;"Non interessato"),10,0)+IF(X363="Eseguita",10,0)+IF(Z363&gt;0,15,0)))</f>
        <v/>
      </c>
      <c r="AJ363" s="11">
        <f>IF(AI363="","",IF(AI363&gt;=80,"Hot",IF(AI363&gt;=60,"Alta",IF(AI363&gt;=40,"Media","Bassa"))))</f>
        <v/>
      </c>
      <c r="AK363" s="11">
        <f>IF(B363="","",IF(U363="",TODAY()-B363,U363-B363))</f>
        <v/>
      </c>
      <c r="AL363" s="11">
        <f>IF(B363="","",IF(M363="Vinta","Chiusa - vinta",IF(M363="Persa","Chiusa - persa",IF(AND(U363="",TODAY()-B363&gt;1),"Contattare subito",IF(AND(M363="In corso",AH363&gt;7),"Lead in stallo",IF(AND(AN363&lt;&gt;"",AN363&lt;TODAY(),M363="In corso"),"Follow-up scaduto",IF(AND(K363="Offerta",Y363="",W363&lt;&gt;"",TODAY()-W363&gt;3),"Verificare offerta","OK"))))))</f>
        <v/>
      </c>
      <c r="AM363" s="38" t="n"/>
      <c r="AN363" s="39" t="n"/>
      <c r="AO363" s="11">
        <f>IF(AND(AN363&lt;&gt;"",AN363&lt;TODAY(),M363="In corso"),1,0)</f>
        <v/>
      </c>
      <c r="AP363" s="84">
        <f>IF(B363="","",IF(OR(M363="Vinta",M363="Persa"),0,IF(AL363="Contattare subito",50,0)+IF(AL363="Follow-up scaduto",40,0)+IF(AL363="Lead in stallo",35,0)+IF(AJ363="Hot",30,IF(AJ363="Alta",20,IF(AJ363="Media",10,0)))+IF(AO363=1,10,0)+L363/10+ROW()/100000))</f>
        <v/>
      </c>
    </row>
    <row r="364">
      <c r="A364" s="7">
        <f>IF(B364="","",ROW()-1)</f>
        <v/>
      </c>
      <c r="B364" s="14" t="n"/>
      <c r="C364" s="14" t="n"/>
      <c r="D364" s="14" t="n"/>
      <c r="E364" s="14" t="n"/>
      <c r="F364" s="14" t="n"/>
      <c r="G364" s="14" t="n"/>
      <c r="H364" s="14" t="n"/>
      <c r="I364" s="14" t="n"/>
      <c r="J364" s="14" t="n"/>
      <c r="K364" s="14" t="n"/>
      <c r="L364" s="7">
        <f>IF(K364="","",IF(K364="Nuovo",1,IF(K364="Tentativo contatto",1,IF(K364="Contattato",2,IF(K364="Qualificato",4,IF(K364="Visita fissata",5,IF(K364="Visita effettuata",6,IF(K364="Trattativa",7,IF(K364="Offerta",8,IF(K364="Prenotazione",9,IF(K364="Venduto",10,""))))))))))))</f>
        <v/>
      </c>
      <c r="M364" s="14" t="n"/>
      <c r="N364" s="7">
        <f>IF(L364&gt;=4,1,0)</f>
        <v/>
      </c>
      <c r="O364" s="7">
        <f>IF(L364&gt;=6,1,0)</f>
        <v/>
      </c>
      <c r="P364" s="7">
        <f>IF(L364&gt;=7,1,0)</f>
        <v/>
      </c>
      <c r="Q364" s="7">
        <f>IF(L364&gt;=8,1,0)</f>
        <v/>
      </c>
      <c r="R364" s="7">
        <f>IF(L364&gt;=9,1,0)</f>
        <v/>
      </c>
      <c r="S364" s="7">
        <f>IF(OR(L364=10,M364="Vinta"),1,0)</f>
        <v/>
      </c>
      <c r="T364" s="7">
        <f>IF(M364="Persa",1,0)</f>
        <v/>
      </c>
      <c r="U364" s="14" t="n"/>
      <c r="V364" s="14" t="n"/>
      <c r="W364" s="14" t="n"/>
      <c r="X364" s="14" t="n"/>
      <c r="Y364" s="15" t="n"/>
      <c r="Z364" s="15" t="n"/>
      <c r="AA364" s="15" t="n"/>
      <c r="AB364" s="14" t="n"/>
      <c r="AC364" s="7">
        <f>IF(B364="","",IF(AB364="",TODAY()-B364,AB364-B364))</f>
        <v/>
      </c>
      <c r="AD364" s="14" t="n"/>
      <c r="AE364" s="14" t="n"/>
      <c r="AF364" s="14" t="n"/>
      <c r="AG364" s="37">
        <f>IF(B364="","",MAX(B364,IF(U364="",0,U364),IF(W364="",0,W364),IF(AB364="",0,AB364),IF(AN364="",0,AN364)))</f>
        <v/>
      </c>
      <c r="AH364" s="11">
        <f>IF(AG364="","",TODAY()-AG364)</f>
        <v/>
      </c>
      <c r="AI364" s="11">
        <f>IF(B364="","",MIN(100,IF(J364&gt;=300000,20,IF(J364&gt;=200000,10,5))+IF(OR(C364="Referral",C364="Passaparola"),20,IF(OR(C364="Sito web",C364="LinkedIn",C364="Email marketing"),15,10))+IF(L364&gt;=8,25,IF(L364&gt;=6,18,IF(L364&gt;=4,12,5)))+IF(AND(V364&lt;&gt;"",V364&lt;&gt;"Non risponde",V364&lt;&gt;"Non interessato"),10,0)+IF(X364="Eseguita",10,0)+IF(Z364&gt;0,15,0)))</f>
        <v/>
      </c>
      <c r="AJ364" s="11">
        <f>IF(AI364="","",IF(AI364&gt;=80,"Hot",IF(AI364&gt;=60,"Alta",IF(AI364&gt;=40,"Media","Bassa"))))</f>
        <v/>
      </c>
      <c r="AK364" s="11">
        <f>IF(B364="","",IF(U364="",TODAY()-B364,U364-B364))</f>
        <v/>
      </c>
      <c r="AL364" s="11">
        <f>IF(B364="","",IF(M364="Vinta","Chiusa - vinta",IF(M364="Persa","Chiusa - persa",IF(AND(U364="",TODAY()-B364&gt;1),"Contattare subito",IF(AND(M364="In corso",AH364&gt;7),"Lead in stallo",IF(AND(AN364&lt;&gt;"",AN364&lt;TODAY(),M364="In corso"),"Follow-up scaduto",IF(AND(K364="Offerta",Y364="",W364&lt;&gt;"",TODAY()-W364&gt;3),"Verificare offerta","OK"))))))</f>
        <v/>
      </c>
      <c r="AM364" s="38" t="n"/>
      <c r="AN364" s="39" t="n"/>
      <c r="AO364" s="11">
        <f>IF(AND(AN364&lt;&gt;"",AN364&lt;TODAY(),M364="In corso"),1,0)</f>
        <v/>
      </c>
      <c r="AP364" s="84">
        <f>IF(B364="","",IF(OR(M364="Vinta",M364="Persa"),0,IF(AL364="Contattare subito",50,0)+IF(AL364="Follow-up scaduto",40,0)+IF(AL364="Lead in stallo",35,0)+IF(AJ364="Hot",30,IF(AJ364="Alta",20,IF(AJ364="Media",10,0)))+IF(AO364=1,10,0)+L364/10+ROW()/100000))</f>
        <v/>
      </c>
    </row>
    <row r="365">
      <c r="A365" s="7">
        <f>IF(B365="","",ROW()-1)</f>
        <v/>
      </c>
      <c r="B365" s="14" t="n"/>
      <c r="C365" s="14" t="n"/>
      <c r="D365" s="14" t="n"/>
      <c r="E365" s="14" t="n"/>
      <c r="F365" s="14" t="n"/>
      <c r="G365" s="14" t="n"/>
      <c r="H365" s="14" t="n"/>
      <c r="I365" s="14" t="n"/>
      <c r="J365" s="14" t="n"/>
      <c r="K365" s="14" t="n"/>
      <c r="L365" s="7">
        <f>IF(K365="","",IF(K365="Nuovo",1,IF(K365="Tentativo contatto",1,IF(K365="Contattato",2,IF(K365="Qualificato",4,IF(K365="Visita fissata",5,IF(K365="Visita effettuata",6,IF(K365="Trattativa",7,IF(K365="Offerta",8,IF(K365="Prenotazione",9,IF(K365="Venduto",10,""))))))))))))</f>
        <v/>
      </c>
      <c r="M365" s="14" t="n"/>
      <c r="N365" s="7">
        <f>IF(L365&gt;=4,1,0)</f>
        <v/>
      </c>
      <c r="O365" s="7">
        <f>IF(L365&gt;=6,1,0)</f>
        <v/>
      </c>
      <c r="P365" s="7">
        <f>IF(L365&gt;=7,1,0)</f>
        <v/>
      </c>
      <c r="Q365" s="7">
        <f>IF(L365&gt;=8,1,0)</f>
        <v/>
      </c>
      <c r="R365" s="7">
        <f>IF(L365&gt;=9,1,0)</f>
        <v/>
      </c>
      <c r="S365" s="7">
        <f>IF(OR(L365=10,M365="Vinta"),1,0)</f>
        <v/>
      </c>
      <c r="T365" s="7">
        <f>IF(M365="Persa",1,0)</f>
        <v/>
      </c>
      <c r="U365" s="14" t="n"/>
      <c r="V365" s="14" t="n"/>
      <c r="W365" s="14" t="n"/>
      <c r="X365" s="14" t="n"/>
      <c r="Y365" s="15" t="n"/>
      <c r="Z365" s="15" t="n"/>
      <c r="AA365" s="15" t="n"/>
      <c r="AB365" s="14" t="n"/>
      <c r="AC365" s="7">
        <f>IF(B365="","",IF(AB365="",TODAY()-B365,AB365-B365))</f>
        <v/>
      </c>
      <c r="AD365" s="14" t="n"/>
      <c r="AE365" s="14" t="n"/>
      <c r="AF365" s="14" t="n"/>
      <c r="AG365" s="37">
        <f>IF(B365="","",MAX(B365,IF(U365="",0,U365),IF(W365="",0,W365),IF(AB365="",0,AB365),IF(AN365="",0,AN365)))</f>
        <v/>
      </c>
      <c r="AH365" s="11">
        <f>IF(AG365="","",TODAY()-AG365)</f>
        <v/>
      </c>
      <c r="AI365" s="11">
        <f>IF(B365="","",MIN(100,IF(J365&gt;=300000,20,IF(J365&gt;=200000,10,5))+IF(OR(C365="Referral",C365="Passaparola"),20,IF(OR(C365="Sito web",C365="LinkedIn",C365="Email marketing"),15,10))+IF(L365&gt;=8,25,IF(L365&gt;=6,18,IF(L365&gt;=4,12,5)))+IF(AND(V365&lt;&gt;"",V365&lt;&gt;"Non risponde",V365&lt;&gt;"Non interessato"),10,0)+IF(X365="Eseguita",10,0)+IF(Z365&gt;0,15,0)))</f>
        <v/>
      </c>
      <c r="AJ365" s="11">
        <f>IF(AI365="","",IF(AI365&gt;=80,"Hot",IF(AI365&gt;=60,"Alta",IF(AI365&gt;=40,"Media","Bassa"))))</f>
        <v/>
      </c>
      <c r="AK365" s="11">
        <f>IF(B365="","",IF(U365="",TODAY()-B365,U365-B365))</f>
        <v/>
      </c>
      <c r="AL365" s="11">
        <f>IF(B365="","",IF(M365="Vinta","Chiusa - vinta",IF(M365="Persa","Chiusa - persa",IF(AND(U365="",TODAY()-B365&gt;1),"Contattare subito",IF(AND(M365="In corso",AH365&gt;7),"Lead in stallo",IF(AND(AN365&lt;&gt;"",AN365&lt;TODAY(),M365="In corso"),"Follow-up scaduto",IF(AND(K365="Offerta",Y365="",W365&lt;&gt;"",TODAY()-W365&gt;3),"Verificare offerta","OK"))))))</f>
        <v/>
      </c>
      <c r="AM365" s="38" t="n"/>
      <c r="AN365" s="39" t="n"/>
      <c r="AO365" s="11">
        <f>IF(AND(AN365&lt;&gt;"",AN365&lt;TODAY(),M365="In corso"),1,0)</f>
        <v/>
      </c>
      <c r="AP365" s="84">
        <f>IF(B365="","",IF(OR(M365="Vinta",M365="Persa"),0,IF(AL365="Contattare subito",50,0)+IF(AL365="Follow-up scaduto",40,0)+IF(AL365="Lead in stallo",35,0)+IF(AJ365="Hot",30,IF(AJ365="Alta",20,IF(AJ365="Media",10,0)))+IF(AO365=1,10,0)+L365/10+ROW()/100000))</f>
        <v/>
      </c>
    </row>
    <row r="366">
      <c r="A366" s="7">
        <f>IF(B366="","",ROW()-1)</f>
        <v/>
      </c>
      <c r="B366" s="14" t="n"/>
      <c r="C366" s="14" t="n"/>
      <c r="D366" s="14" t="n"/>
      <c r="E366" s="14" t="n"/>
      <c r="F366" s="14" t="n"/>
      <c r="G366" s="14" t="n"/>
      <c r="H366" s="14" t="n"/>
      <c r="I366" s="14" t="n"/>
      <c r="J366" s="14" t="n"/>
      <c r="K366" s="14" t="n"/>
      <c r="L366" s="7">
        <f>IF(K366="","",IF(K366="Nuovo",1,IF(K366="Tentativo contatto",1,IF(K366="Contattato",2,IF(K366="Qualificato",4,IF(K366="Visita fissata",5,IF(K366="Visita effettuata",6,IF(K366="Trattativa",7,IF(K366="Offerta",8,IF(K366="Prenotazione",9,IF(K366="Venduto",10,""))))))))))))</f>
        <v/>
      </c>
      <c r="M366" s="14" t="n"/>
      <c r="N366" s="7">
        <f>IF(L366&gt;=4,1,0)</f>
        <v/>
      </c>
      <c r="O366" s="7">
        <f>IF(L366&gt;=6,1,0)</f>
        <v/>
      </c>
      <c r="P366" s="7">
        <f>IF(L366&gt;=7,1,0)</f>
        <v/>
      </c>
      <c r="Q366" s="7">
        <f>IF(L366&gt;=8,1,0)</f>
        <v/>
      </c>
      <c r="R366" s="7">
        <f>IF(L366&gt;=9,1,0)</f>
        <v/>
      </c>
      <c r="S366" s="7">
        <f>IF(OR(L366=10,M366="Vinta"),1,0)</f>
        <v/>
      </c>
      <c r="T366" s="7">
        <f>IF(M366="Persa",1,0)</f>
        <v/>
      </c>
      <c r="U366" s="14" t="n"/>
      <c r="V366" s="14" t="n"/>
      <c r="W366" s="14" t="n"/>
      <c r="X366" s="14" t="n"/>
      <c r="Y366" s="15" t="n"/>
      <c r="Z366" s="15" t="n"/>
      <c r="AA366" s="15" t="n"/>
      <c r="AB366" s="14" t="n"/>
      <c r="AC366" s="7">
        <f>IF(B366="","",IF(AB366="",TODAY()-B366,AB366-B366))</f>
        <v/>
      </c>
      <c r="AD366" s="14" t="n"/>
      <c r="AE366" s="14" t="n"/>
      <c r="AF366" s="14" t="n"/>
      <c r="AG366" s="37">
        <f>IF(B366="","",MAX(B366,IF(U366="",0,U366),IF(W366="",0,W366),IF(AB366="",0,AB366),IF(AN366="",0,AN366)))</f>
        <v/>
      </c>
      <c r="AH366" s="11">
        <f>IF(AG366="","",TODAY()-AG366)</f>
        <v/>
      </c>
      <c r="AI366" s="11">
        <f>IF(B366="","",MIN(100,IF(J366&gt;=300000,20,IF(J366&gt;=200000,10,5))+IF(OR(C366="Referral",C366="Passaparola"),20,IF(OR(C366="Sito web",C366="LinkedIn",C366="Email marketing"),15,10))+IF(L366&gt;=8,25,IF(L366&gt;=6,18,IF(L366&gt;=4,12,5)))+IF(AND(V366&lt;&gt;"",V366&lt;&gt;"Non risponde",V366&lt;&gt;"Non interessato"),10,0)+IF(X366="Eseguita",10,0)+IF(Z366&gt;0,15,0)))</f>
        <v/>
      </c>
      <c r="AJ366" s="11">
        <f>IF(AI366="","",IF(AI366&gt;=80,"Hot",IF(AI366&gt;=60,"Alta",IF(AI366&gt;=40,"Media","Bassa"))))</f>
        <v/>
      </c>
      <c r="AK366" s="11">
        <f>IF(B366="","",IF(U366="",TODAY()-B366,U366-B366))</f>
        <v/>
      </c>
      <c r="AL366" s="11">
        <f>IF(B366="","",IF(M366="Vinta","Chiusa - vinta",IF(M366="Persa","Chiusa - persa",IF(AND(U366="",TODAY()-B366&gt;1),"Contattare subito",IF(AND(M366="In corso",AH366&gt;7),"Lead in stallo",IF(AND(AN366&lt;&gt;"",AN366&lt;TODAY(),M366="In corso"),"Follow-up scaduto",IF(AND(K366="Offerta",Y366="",W366&lt;&gt;"",TODAY()-W366&gt;3),"Verificare offerta","OK"))))))</f>
        <v/>
      </c>
      <c r="AM366" s="38" t="n"/>
      <c r="AN366" s="39" t="n"/>
      <c r="AO366" s="11">
        <f>IF(AND(AN366&lt;&gt;"",AN366&lt;TODAY(),M366="In corso"),1,0)</f>
        <v/>
      </c>
      <c r="AP366" s="84">
        <f>IF(B366="","",IF(OR(M366="Vinta",M366="Persa"),0,IF(AL366="Contattare subito",50,0)+IF(AL366="Follow-up scaduto",40,0)+IF(AL366="Lead in stallo",35,0)+IF(AJ366="Hot",30,IF(AJ366="Alta",20,IF(AJ366="Media",10,0)))+IF(AO366=1,10,0)+L366/10+ROW()/100000))</f>
        <v/>
      </c>
    </row>
    <row r="367">
      <c r="A367" s="7">
        <f>IF(B367="","",ROW()-1)</f>
        <v/>
      </c>
      <c r="B367" s="14" t="n"/>
      <c r="C367" s="14" t="n"/>
      <c r="D367" s="14" t="n"/>
      <c r="E367" s="14" t="n"/>
      <c r="F367" s="14" t="n"/>
      <c r="G367" s="14" t="n"/>
      <c r="H367" s="14" t="n"/>
      <c r="I367" s="14" t="n"/>
      <c r="J367" s="14" t="n"/>
      <c r="K367" s="14" t="n"/>
      <c r="L367" s="7">
        <f>IF(K367="","",IF(K367="Nuovo",1,IF(K367="Tentativo contatto",1,IF(K367="Contattato",2,IF(K367="Qualificato",4,IF(K367="Visita fissata",5,IF(K367="Visita effettuata",6,IF(K367="Trattativa",7,IF(K367="Offerta",8,IF(K367="Prenotazione",9,IF(K367="Venduto",10,""))))))))))))</f>
        <v/>
      </c>
      <c r="M367" s="14" t="n"/>
      <c r="N367" s="7">
        <f>IF(L367&gt;=4,1,0)</f>
        <v/>
      </c>
      <c r="O367" s="7">
        <f>IF(L367&gt;=6,1,0)</f>
        <v/>
      </c>
      <c r="P367" s="7">
        <f>IF(L367&gt;=7,1,0)</f>
        <v/>
      </c>
      <c r="Q367" s="7">
        <f>IF(L367&gt;=8,1,0)</f>
        <v/>
      </c>
      <c r="R367" s="7">
        <f>IF(L367&gt;=9,1,0)</f>
        <v/>
      </c>
      <c r="S367" s="7">
        <f>IF(OR(L367=10,M367="Vinta"),1,0)</f>
        <v/>
      </c>
      <c r="T367" s="7">
        <f>IF(M367="Persa",1,0)</f>
        <v/>
      </c>
      <c r="U367" s="14" t="n"/>
      <c r="V367" s="14" t="n"/>
      <c r="W367" s="14" t="n"/>
      <c r="X367" s="14" t="n"/>
      <c r="Y367" s="15" t="n"/>
      <c r="Z367" s="15" t="n"/>
      <c r="AA367" s="15" t="n"/>
      <c r="AB367" s="14" t="n"/>
      <c r="AC367" s="7">
        <f>IF(B367="","",IF(AB367="",TODAY()-B367,AB367-B367))</f>
        <v/>
      </c>
      <c r="AD367" s="14" t="n"/>
      <c r="AE367" s="14" t="n"/>
      <c r="AF367" s="14" t="n"/>
      <c r="AG367" s="37">
        <f>IF(B367="","",MAX(B367,IF(U367="",0,U367),IF(W367="",0,W367),IF(AB367="",0,AB367),IF(AN367="",0,AN367)))</f>
        <v/>
      </c>
      <c r="AH367" s="11">
        <f>IF(AG367="","",TODAY()-AG367)</f>
        <v/>
      </c>
      <c r="AI367" s="11">
        <f>IF(B367="","",MIN(100,IF(J367&gt;=300000,20,IF(J367&gt;=200000,10,5))+IF(OR(C367="Referral",C367="Passaparola"),20,IF(OR(C367="Sito web",C367="LinkedIn",C367="Email marketing"),15,10))+IF(L367&gt;=8,25,IF(L367&gt;=6,18,IF(L367&gt;=4,12,5)))+IF(AND(V367&lt;&gt;"",V367&lt;&gt;"Non risponde",V367&lt;&gt;"Non interessato"),10,0)+IF(X367="Eseguita",10,0)+IF(Z367&gt;0,15,0)))</f>
        <v/>
      </c>
      <c r="AJ367" s="11">
        <f>IF(AI367="","",IF(AI367&gt;=80,"Hot",IF(AI367&gt;=60,"Alta",IF(AI367&gt;=40,"Media","Bassa"))))</f>
        <v/>
      </c>
      <c r="AK367" s="11">
        <f>IF(B367="","",IF(U367="",TODAY()-B367,U367-B367))</f>
        <v/>
      </c>
      <c r="AL367" s="11">
        <f>IF(B367="","",IF(M367="Vinta","Chiusa - vinta",IF(M367="Persa","Chiusa - persa",IF(AND(U367="",TODAY()-B367&gt;1),"Contattare subito",IF(AND(M367="In corso",AH367&gt;7),"Lead in stallo",IF(AND(AN367&lt;&gt;"",AN367&lt;TODAY(),M367="In corso"),"Follow-up scaduto",IF(AND(K367="Offerta",Y367="",W367&lt;&gt;"",TODAY()-W367&gt;3),"Verificare offerta","OK"))))))</f>
        <v/>
      </c>
      <c r="AM367" s="38" t="n"/>
      <c r="AN367" s="39" t="n"/>
      <c r="AO367" s="11">
        <f>IF(AND(AN367&lt;&gt;"",AN367&lt;TODAY(),M367="In corso"),1,0)</f>
        <v/>
      </c>
      <c r="AP367" s="84">
        <f>IF(B367="","",IF(OR(M367="Vinta",M367="Persa"),0,IF(AL367="Contattare subito",50,0)+IF(AL367="Follow-up scaduto",40,0)+IF(AL367="Lead in stallo",35,0)+IF(AJ367="Hot",30,IF(AJ367="Alta",20,IF(AJ367="Media",10,0)))+IF(AO367=1,10,0)+L367/10+ROW()/100000))</f>
        <v/>
      </c>
    </row>
    <row r="368">
      <c r="A368" s="7">
        <f>IF(B368="","",ROW()-1)</f>
        <v/>
      </c>
      <c r="B368" s="14" t="n"/>
      <c r="C368" s="14" t="n"/>
      <c r="D368" s="14" t="n"/>
      <c r="E368" s="14" t="n"/>
      <c r="F368" s="14" t="n"/>
      <c r="G368" s="14" t="n"/>
      <c r="H368" s="14" t="n"/>
      <c r="I368" s="14" t="n"/>
      <c r="J368" s="14" t="n"/>
      <c r="K368" s="14" t="n"/>
      <c r="L368" s="7">
        <f>IF(K368="","",IF(K368="Nuovo",1,IF(K368="Tentativo contatto",1,IF(K368="Contattato",2,IF(K368="Qualificato",4,IF(K368="Visita fissata",5,IF(K368="Visita effettuata",6,IF(K368="Trattativa",7,IF(K368="Offerta",8,IF(K368="Prenotazione",9,IF(K368="Venduto",10,""))))))))))))</f>
        <v/>
      </c>
      <c r="M368" s="14" t="n"/>
      <c r="N368" s="7">
        <f>IF(L368&gt;=4,1,0)</f>
        <v/>
      </c>
      <c r="O368" s="7">
        <f>IF(L368&gt;=6,1,0)</f>
        <v/>
      </c>
      <c r="P368" s="7">
        <f>IF(L368&gt;=7,1,0)</f>
        <v/>
      </c>
      <c r="Q368" s="7">
        <f>IF(L368&gt;=8,1,0)</f>
        <v/>
      </c>
      <c r="R368" s="7">
        <f>IF(L368&gt;=9,1,0)</f>
        <v/>
      </c>
      <c r="S368" s="7">
        <f>IF(OR(L368=10,M368="Vinta"),1,0)</f>
        <v/>
      </c>
      <c r="T368" s="7">
        <f>IF(M368="Persa",1,0)</f>
        <v/>
      </c>
      <c r="U368" s="14" t="n"/>
      <c r="V368" s="14" t="n"/>
      <c r="W368" s="14" t="n"/>
      <c r="X368" s="14" t="n"/>
      <c r="Y368" s="15" t="n"/>
      <c r="Z368" s="15" t="n"/>
      <c r="AA368" s="15" t="n"/>
      <c r="AB368" s="14" t="n"/>
      <c r="AC368" s="7">
        <f>IF(B368="","",IF(AB368="",TODAY()-B368,AB368-B368))</f>
        <v/>
      </c>
      <c r="AD368" s="14" t="n"/>
      <c r="AE368" s="14" t="n"/>
      <c r="AF368" s="14" t="n"/>
      <c r="AG368" s="37">
        <f>IF(B368="","",MAX(B368,IF(U368="",0,U368),IF(W368="",0,W368),IF(AB368="",0,AB368),IF(AN368="",0,AN368)))</f>
        <v/>
      </c>
      <c r="AH368" s="11">
        <f>IF(AG368="","",TODAY()-AG368)</f>
        <v/>
      </c>
      <c r="AI368" s="11">
        <f>IF(B368="","",MIN(100,IF(J368&gt;=300000,20,IF(J368&gt;=200000,10,5))+IF(OR(C368="Referral",C368="Passaparola"),20,IF(OR(C368="Sito web",C368="LinkedIn",C368="Email marketing"),15,10))+IF(L368&gt;=8,25,IF(L368&gt;=6,18,IF(L368&gt;=4,12,5)))+IF(AND(V368&lt;&gt;"",V368&lt;&gt;"Non risponde",V368&lt;&gt;"Non interessato"),10,0)+IF(X368="Eseguita",10,0)+IF(Z368&gt;0,15,0)))</f>
        <v/>
      </c>
      <c r="AJ368" s="11">
        <f>IF(AI368="","",IF(AI368&gt;=80,"Hot",IF(AI368&gt;=60,"Alta",IF(AI368&gt;=40,"Media","Bassa"))))</f>
        <v/>
      </c>
      <c r="AK368" s="11">
        <f>IF(B368="","",IF(U368="",TODAY()-B368,U368-B368))</f>
        <v/>
      </c>
      <c r="AL368" s="11">
        <f>IF(B368="","",IF(M368="Vinta","Chiusa - vinta",IF(M368="Persa","Chiusa - persa",IF(AND(U368="",TODAY()-B368&gt;1),"Contattare subito",IF(AND(M368="In corso",AH368&gt;7),"Lead in stallo",IF(AND(AN368&lt;&gt;"",AN368&lt;TODAY(),M368="In corso"),"Follow-up scaduto",IF(AND(K368="Offerta",Y368="",W368&lt;&gt;"",TODAY()-W368&gt;3),"Verificare offerta","OK"))))))</f>
        <v/>
      </c>
      <c r="AM368" s="38" t="n"/>
      <c r="AN368" s="39" t="n"/>
      <c r="AO368" s="11">
        <f>IF(AND(AN368&lt;&gt;"",AN368&lt;TODAY(),M368="In corso"),1,0)</f>
        <v/>
      </c>
      <c r="AP368" s="84">
        <f>IF(B368="","",IF(OR(M368="Vinta",M368="Persa"),0,IF(AL368="Contattare subito",50,0)+IF(AL368="Follow-up scaduto",40,0)+IF(AL368="Lead in stallo",35,0)+IF(AJ368="Hot",30,IF(AJ368="Alta",20,IF(AJ368="Media",10,0)))+IF(AO368=1,10,0)+L368/10+ROW()/100000))</f>
        <v/>
      </c>
    </row>
    <row r="369">
      <c r="A369" s="7">
        <f>IF(B369="","",ROW()-1)</f>
        <v/>
      </c>
      <c r="B369" s="14" t="n"/>
      <c r="C369" s="14" t="n"/>
      <c r="D369" s="14" t="n"/>
      <c r="E369" s="14" t="n"/>
      <c r="F369" s="14" t="n"/>
      <c r="G369" s="14" t="n"/>
      <c r="H369" s="14" t="n"/>
      <c r="I369" s="14" t="n"/>
      <c r="J369" s="14" t="n"/>
      <c r="K369" s="14" t="n"/>
      <c r="L369" s="7">
        <f>IF(K369="","",IF(K369="Nuovo",1,IF(K369="Tentativo contatto",1,IF(K369="Contattato",2,IF(K369="Qualificato",4,IF(K369="Visita fissata",5,IF(K369="Visita effettuata",6,IF(K369="Trattativa",7,IF(K369="Offerta",8,IF(K369="Prenotazione",9,IF(K369="Venduto",10,""))))))))))))</f>
        <v/>
      </c>
      <c r="M369" s="14" t="n"/>
      <c r="N369" s="7">
        <f>IF(L369&gt;=4,1,0)</f>
        <v/>
      </c>
      <c r="O369" s="7">
        <f>IF(L369&gt;=6,1,0)</f>
        <v/>
      </c>
      <c r="P369" s="7">
        <f>IF(L369&gt;=7,1,0)</f>
        <v/>
      </c>
      <c r="Q369" s="7">
        <f>IF(L369&gt;=8,1,0)</f>
        <v/>
      </c>
      <c r="R369" s="7">
        <f>IF(L369&gt;=9,1,0)</f>
        <v/>
      </c>
      <c r="S369" s="7">
        <f>IF(OR(L369=10,M369="Vinta"),1,0)</f>
        <v/>
      </c>
      <c r="T369" s="7">
        <f>IF(M369="Persa",1,0)</f>
        <v/>
      </c>
      <c r="U369" s="14" t="n"/>
      <c r="V369" s="14" t="n"/>
      <c r="W369" s="14" t="n"/>
      <c r="X369" s="14" t="n"/>
      <c r="Y369" s="15" t="n"/>
      <c r="Z369" s="15" t="n"/>
      <c r="AA369" s="15" t="n"/>
      <c r="AB369" s="14" t="n"/>
      <c r="AC369" s="7">
        <f>IF(B369="","",IF(AB369="",TODAY()-B369,AB369-B369))</f>
        <v/>
      </c>
      <c r="AD369" s="14" t="n"/>
      <c r="AE369" s="14" t="n"/>
      <c r="AF369" s="14" t="n"/>
      <c r="AG369" s="37">
        <f>IF(B369="","",MAX(B369,IF(U369="",0,U369),IF(W369="",0,W369),IF(AB369="",0,AB369),IF(AN369="",0,AN369)))</f>
        <v/>
      </c>
      <c r="AH369" s="11">
        <f>IF(AG369="","",TODAY()-AG369)</f>
        <v/>
      </c>
      <c r="AI369" s="11">
        <f>IF(B369="","",MIN(100,IF(J369&gt;=300000,20,IF(J369&gt;=200000,10,5))+IF(OR(C369="Referral",C369="Passaparola"),20,IF(OR(C369="Sito web",C369="LinkedIn",C369="Email marketing"),15,10))+IF(L369&gt;=8,25,IF(L369&gt;=6,18,IF(L369&gt;=4,12,5)))+IF(AND(V369&lt;&gt;"",V369&lt;&gt;"Non risponde",V369&lt;&gt;"Non interessato"),10,0)+IF(X369="Eseguita",10,0)+IF(Z369&gt;0,15,0)))</f>
        <v/>
      </c>
      <c r="AJ369" s="11">
        <f>IF(AI369="","",IF(AI369&gt;=80,"Hot",IF(AI369&gt;=60,"Alta",IF(AI369&gt;=40,"Media","Bassa"))))</f>
        <v/>
      </c>
      <c r="AK369" s="11">
        <f>IF(B369="","",IF(U369="",TODAY()-B369,U369-B369))</f>
        <v/>
      </c>
      <c r="AL369" s="11">
        <f>IF(B369="","",IF(M369="Vinta","Chiusa - vinta",IF(M369="Persa","Chiusa - persa",IF(AND(U369="",TODAY()-B369&gt;1),"Contattare subito",IF(AND(M369="In corso",AH369&gt;7),"Lead in stallo",IF(AND(AN369&lt;&gt;"",AN369&lt;TODAY(),M369="In corso"),"Follow-up scaduto",IF(AND(K369="Offerta",Y369="",W369&lt;&gt;"",TODAY()-W369&gt;3),"Verificare offerta","OK"))))))</f>
        <v/>
      </c>
      <c r="AM369" s="38" t="n"/>
      <c r="AN369" s="39" t="n"/>
      <c r="AO369" s="11">
        <f>IF(AND(AN369&lt;&gt;"",AN369&lt;TODAY(),M369="In corso"),1,0)</f>
        <v/>
      </c>
      <c r="AP369" s="84">
        <f>IF(B369="","",IF(OR(M369="Vinta",M369="Persa"),0,IF(AL369="Contattare subito",50,0)+IF(AL369="Follow-up scaduto",40,0)+IF(AL369="Lead in stallo",35,0)+IF(AJ369="Hot",30,IF(AJ369="Alta",20,IF(AJ369="Media",10,0)))+IF(AO369=1,10,0)+L369/10+ROW()/100000))</f>
        <v/>
      </c>
    </row>
    <row r="370">
      <c r="A370" s="7">
        <f>IF(B370="","",ROW()-1)</f>
        <v/>
      </c>
      <c r="B370" s="14" t="n"/>
      <c r="C370" s="14" t="n"/>
      <c r="D370" s="14" t="n"/>
      <c r="E370" s="14" t="n"/>
      <c r="F370" s="14" t="n"/>
      <c r="G370" s="14" t="n"/>
      <c r="H370" s="14" t="n"/>
      <c r="I370" s="14" t="n"/>
      <c r="J370" s="14" t="n"/>
      <c r="K370" s="14" t="n"/>
      <c r="L370" s="7">
        <f>IF(K370="","",IF(K370="Nuovo",1,IF(K370="Tentativo contatto",1,IF(K370="Contattato",2,IF(K370="Qualificato",4,IF(K370="Visita fissata",5,IF(K370="Visita effettuata",6,IF(K370="Trattativa",7,IF(K370="Offerta",8,IF(K370="Prenotazione",9,IF(K370="Venduto",10,""))))))))))))</f>
        <v/>
      </c>
      <c r="M370" s="14" t="n"/>
      <c r="N370" s="7">
        <f>IF(L370&gt;=4,1,0)</f>
        <v/>
      </c>
      <c r="O370" s="7">
        <f>IF(L370&gt;=6,1,0)</f>
        <v/>
      </c>
      <c r="P370" s="7">
        <f>IF(L370&gt;=7,1,0)</f>
        <v/>
      </c>
      <c r="Q370" s="7">
        <f>IF(L370&gt;=8,1,0)</f>
        <v/>
      </c>
      <c r="R370" s="7">
        <f>IF(L370&gt;=9,1,0)</f>
        <v/>
      </c>
      <c r="S370" s="7">
        <f>IF(OR(L370=10,M370="Vinta"),1,0)</f>
        <v/>
      </c>
      <c r="T370" s="7">
        <f>IF(M370="Persa",1,0)</f>
        <v/>
      </c>
      <c r="U370" s="14" t="n"/>
      <c r="V370" s="14" t="n"/>
      <c r="W370" s="14" t="n"/>
      <c r="X370" s="14" t="n"/>
      <c r="Y370" s="15" t="n"/>
      <c r="Z370" s="15" t="n"/>
      <c r="AA370" s="15" t="n"/>
      <c r="AB370" s="14" t="n"/>
      <c r="AC370" s="7">
        <f>IF(B370="","",IF(AB370="",TODAY()-B370,AB370-B370))</f>
        <v/>
      </c>
      <c r="AD370" s="14" t="n"/>
      <c r="AE370" s="14" t="n"/>
      <c r="AF370" s="14" t="n"/>
      <c r="AG370" s="37">
        <f>IF(B370="","",MAX(B370,IF(U370="",0,U370),IF(W370="",0,W370),IF(AB370="",0,AB370),IF(AN370="",0,AN370)))</f>
        <v/>
      </c>
      <c r="AH370" s="11">
        <f>IF(AG370="","",TODAY()-AG370)</f>
        <v/>
      </c>
      <c r="AI370" s="11">
        <f>IF(B370="","",MIN(100,IF(J370&gt;=300000,20,IF(J370&gt;=200000,10,5))+IF(OR(C370="Referral",C370="Passaparola"),20,IF(OR(C370="Sito web",C370="LinkedIn",C370="Email marketing"),15,10))+IF(L370&gt;=8,25,IF(L370&gt;=6,18,IF(L370&gt;=4,12,5)))+IF(AND(V370&lt;&gt;"",V370&lt;&gt;"Non risponde",V370&lt;&gt;"Non interessato"),10,0)+IF(X370="Eseguita",10,0)+IF(Z370&gt;0,15,0)))</f>
        <v/>
      </c>
      <c r="AJ370" s="11">
        <f>IF(AI370="","",IF(AI370&gt;=80,"Hot",IF(AI370&gt;=60,"Alta",IF(AI370&gt;=40,"Media","Bassa"))))</f>
        <v/>
      </c>
      <c r="AK370" s="11">
        <f>IF(B370="","",IF(U370="",TODAY()-B370,U370-B370))</f>
        <v/>
      </c>
      <c r="AL370" s="11">
        <f>IF(B370="","",IF(M370="Vinta","Chiusa - vinta",IF(M370="Persa","Chiusa - persa",IF(AND(U370="",TODAY()-B370&gt;1),"Contattare subito",IF(AND(M370="In corso",AH370&gt;7),"Lead in stallo",IF(AND(AN370&lt;&gt;"",AN370&lt;TODAY(),M370="In corso"),"Follow-up scaduto",IF(AND(K370="Offerta",Y370="",W370&lt;&gt;"",TODAY()-W370&gt;3),"Verificare offerta","OK"))))))</f>
        <v/>
      </c>
      <c r="AM370" s="38" t="n"/>
      <c r="AN370" s="39" t="n"/>
      <c r="AO370" s="11">
        <f>IF(AND(AN370&lt;&gt;"",AN370&lt;TODAY(),M370="In corso"),1,0)</f>
        <v/>
      </c>
      <c r="AP370" s="84">
        <f>IF(B370="","",IF(OR(M370="Vinta",M370="Persa"),0,IF(AL370="Contattare subito",50,0)+IF(AL370="Follow-up scaduto",40,0)+IF(AL370="Lead in stallo",35,0)+IF(AJ370="Hot",30,IF(AJ370="Alta",20,IF(AJ370="Media",10,0)))+IF(AO370=1,10,0)+L370/10+ROW()/100000))</f>
        <v/>
      </c>
    </row>
    <row r="371">
      <c r="A371" s="7">
        <f>IF(B371="","",ROW()-1)</f>
        <v/>
      </c>
      <c r="B371" s="14" t="n"/>
      <c r="C371" s="14" t="n"/>
      <c r="D371" s="14" t="n"/>
      <c r="E371" s="14" t="n"/>
      <c r="F371" s="14" t="n"/>
      <c r="G371" s="14" t="n"/>
      <c r="H371" s="14" t="n"/>
      <c r="I371" s="14" t="n"/>
      <c r="J371" s="14" t="n"/>
      <c r="K371" s="14" t="n"/>
      <c r="L371" s="7">
        <f>IF(K371="","",IF(K371="Nuovo",1,IF(K371="Tentativo contatto",1,IF(K371="Contattato",2,IF(K371="Qualificato",4,IF(K371="Visita fissata",5,IF(K371="Visita effettuata",6,IF(K371="Trattativa",7,IF(K371="Offerta",8,IF(K371="Prenotazione",9,IF(K371="Venduto",10,""))))))))))))</f>
        <v/>
      </c>
      <c r="M371" s="14" t="n"/>
      <c r="N371" s="7">
        <f>IF(L371&gt;=4,1,0)</f>
        <v/>
      </c>
      <c r="O371" s="7">
        <f>IF(L371&gt;=6,1,0)</f>
        <v/>
      </c>
      <c r="P371" s="7">
        <f>IF(L371&gt;=7,1,0)</f>
        <v/>
      </c>
      <c r="Q371" s="7">
        <f>IF(L371&gt;=8,1,0)</f>
        <v/>
      </c>
      <c r="R371" s="7">
        <f>IF(L371&gt;=9,1,0)</f>
        <v/>
      </c>
      <c r="S371" s="7">
        <f>IF(OR(L371=10,M371="Vinta"),1,0)</f>
        <v/>
      </c>
      <c r="T371" s="7">
        <f>IF(M371="Persa",1,0)</f>
        <v/>
      </c>
      <c r="U371" s="14" t="n"/>
      <c r="V371" s="14" t="n"/>
      <c r="W371" s="14" t="n"/>
      <c r="X371" s="14" t="n"/>
      <c r="Y371" s="15" t="n"/>
      <c r="Z371" s="15" t="n"/>
      <c r="AA371" s="15" t="n"/>
      <c r="AB371" s="14" t="n"/>
      <c r="AC371" s="7">
        <f>IF(B371="","",IF(AB371="",TODAY()-B371,AB371-B371))</f>
        <v/>
      </c>
      <c r="AD371" s="14" t="n"/>
      <c r="AE371" s="14" t="n"/>
      <c r="AF371" s="14" t="n"/>
      <c r="AG371" s="37">
        <f>IF(B371="","",MAX(B371,IF(U371="",0,U371),IF(W371="",0,W371),IF(AB371="",0,AB371),IF(AN371="",0,AN371)))</f>
        <v/>
      </c>
      <c r="AH371" s="11">
        <f>IF(AG371="","",TODAY()-AG371)</f>
        <v/>
      </c>
      <c r="AI371" s="11">
        <f>IF(B371="","",MIN(100,IF(J371&gt;=300000,20,IF(J371&gt;=200000,10,5))+IF(OR(C371="Referral",C371="Passaparola"),20,IF(OR(C371="Sito web",C371="LinkedIn",C371="Email marketing"),15,10))+IF(L371&gt;=8,25,IF(L371&gt;=6,18,IF(L371&gt;=4,12,5)))+IF(AND(V371&lt;&gt;"",V371&lt;&gt;"Non risponde",V371&lt;&gt;"Non interessato"),10,0)+IF(X371="Eseguita",10,0)+IF(Z371&gt;0,15,0)))</f>
        <v/>
      </c>
      <c r="AJ371" s="11">
        <f>IF(AI371="","",IF(AI371&gt;=80,"Hot",IF(AI371&gt;=60,"Alta",IF(AI371&gt;=40,"Media","Bassa"))))</f>
        <v/>
      </c>
      <c r="AK371" s="11">
        <f>IF(B371="","",IF(U371="",TODAY()-B371,U371-B371))</f>
        <v/>
      </c>
      <c r="AL371" s="11">
        <f>IF(B371="","",IF(M371="Vinta","Chiusa - vinta",IF(M371="Persa","Chiusa - persa",IF(AND(U371="",TODAY()-B371&gt;1),"Contattare subito",IF(AND(M371="In corso",AH371&gt;7),"Lead in stallo",IF(AND(AN371&lt;&gt;"",AN371&lt;TODAY(),M371="In corso"),"Follow-up scaduto",IF(AND(K371="Offerta",Y371="",W371&lt;&gt;"",TODAY()-W371&gt;3),"Verificare offerta","OK"))))))</f>
        <v/>
      </c>
      <c r="AM371" s="38" t="n"/>
      <c r="AN371" s="39" t="n"/>
      <c r="AO371" s="11">
        <f>IF(AND(AN371&lt;&gt;"",AN371&lt;TODAY(),M371="In corso"),1,0)</f>
        <v/>
      </c>
      <c r="AP371" s="84">
        <f>IF(B371="","",IF(OR(M371="Vinta",M371="Persa"),0,IF(AL371="Contattare subito",50,0)+IF(AL371="Follow-up scaduto",40,0)+IF(AL371="Lead in stallo",35,0)+IF(AJ371="Hot",30,IF(AJ371="Alta",20,IF(AJ371="Media",10,0)))+IF(AO371=1,10,0)+L371/10+ROW()/100000))</f>
        <v/>
      </c>
    </row>
    <row r="372">
      <c r="A372" s="7">
        <f>IF(B372="","",ROW()-1)</f>
        <v/>
      </c>
      <c r="B372" s="14" t="n"/>
      <c r="C372" s="14" t="n"/>
      <c r="D372" s="14" t="n"/>
      <c r="E372" s="14" t="n"/>
      <c r="F372" s="14" t="n"/>
      <c r="G372" s="14" t="n"/>
      <c r="H372" s="14" t="n"/>
      <c r="I372" s="14" t="n"/>
      <c r="J372" s="14" t="n"/>
      <c r="K372" s="14" t="n"/>
      <c r="L372" s="7">
        <f>IF(K372="","",IF(K372="Nuovo",1,IF(K372="Tentativo contatto",1,IF(K372="Contattato",2,IF(K372="Qualificato",4,IF(K372="Visita fissata",5,IF(K372="Visita effettuata",6,IF(K372="Trattativa",7,IF(K372="Offerta",8,IF(K372="Prenotazione",9,IF(K372="Venduto",10,""))))))))))))</f>
        <v/>
      </c>
      <c r="M372" s="14" t="n"/>
      <c r="N372" s="7">
        <f>IF(L372&gt;=4,1,0)</f>
        <v/>
      </c>
      <c r="O372" s="7">
        <f>IF(L372&gt;=6,1,0)</f>
        <v/>
      </c>
      <c r="P372" s="7">
        <f>IF(L372&gt;=7,1,0)</f>
        <v/>
      </c>
      <c r="Q372" s="7">
        <f>IF(L372&gt;=8,1,0)</f>
        <v/>
      </c>
      <c r="R372" s="7">
        <f>IF(L372&gt;=9,1,0)</f>
        <v/>
      </c>
      <c r="S372" s="7">
        <f>IF(OR(L372=10,M372="Vinta"),1,0)</f>
        <v/>
      </c>
      <c r="T372" s="7">
        <f>IF(M372="Persa",1,0)</f>
        <v/>
      </c>
      <c r="U372" s="14" t="n"/>
      <c r="V372" s="14" t="n"/>
      <c r="W372" s="14" t="n"/>
      <c r="X372" s="14" t="n"/>
      <c r="Y372" s="15" t="n"/>
      <c r="Z372" s="15" t="n"/>
      <c r="AA372" s="15" t="n"/>
      <c r="AB372" s="14" t="n"/>
      <c r="AC372" s="7">
        <f>IF(B372="","",IF(AB372="",TODAY()-B372,AB372-B372))</f>
        <v/>
      </c>
      <c r="AD372" s="14" t="n"/>
      <c r="AE372" s="14" t="n"/>
      <c r="AF372" s="14" t="n"/>
      <c r="AG372" s="37">
        <f>IF(B372="","",MAX(B372,IF(U372="",0,U372),IF(W372="",0,W372),IF(AB372="",0,AB372),IF(AN372="",0,AN372)))</f>
        <v/>
      </c>
      <c r="AH372" s="11">
        <f>IF(AG372="","",TODAY()-AG372)</f>
        <v/>
      </c>
      <c r="AI372" s="11">
        <f>IF(B372="","",MIN(100,IF(J372&gt;=300000,20,IF(J372&gt;=200000,10,5))+IF(OR(C372="Referral",C372="Passaparola"),20,IF(OR(C372="Sito web",C372="LinkedIn",C372="Email marketing"),15,10))+IF(L372&gt;=8,25,IF(L372&gt;=6,18,IF(L372&gt;=4,12,5)))+IF(AND(V372&lt;&gt;"",V372&lt;&gt;"Non risponde",V372&lt;&gt;"Non interessato"),10,0)+IF(X372="Eseguita",10,0)+IF(Z372&gt;0,15,0)))</f>
        <v/>
      </c>
      <c r="AJ372" s="11">
        <f>IF(AI372="","",IF(AI372&gt;=80,"Hot",IF(AI372&gt;=60,"Alta",IF(AI372&gt;=40,"Media","Bassa"))))</f>
        <v/>
      </c>
      <c r="AK372" s="11">
        <f>IF(B372="","",IF(U372="",TODAY()-B372,U372-B372))</f>
        <v/>
      </c>
      <c r="AL372" s="11">
        <f>IF(B372="","",IF(M372="Vinta","Chiusa - vinta",IF(M372="Persa","Chiusa - persa",IF(AND(U372="",TODAY()-B372&gt;1),"Contattare subito",IF(AND(M372="In corso",AH372&gt;7),"Lead in stallo",IF(AND(AN372&lt;&gt;"",AN372&lt;TODAY(),M372="In corso"),"Follow-up scaduto",IF(AND(K372="Offerta",Y372="",W372&lt;&gt;"",TODAY()-W372&gt;3),"Verificare offerta","OK"))))))</f>
        <v/>
      </c>
      <c r="AM372" s="38" t="n"/>
      <c r="AN372" s="39" t="n"/>
      <c r="AO372" s="11">
        <f>IF(AND(AN372&lt;&gt;"",AN372&lt;TODAY(),M372="In corso"),1,0)</f>
        <v/>
      </c>
      <c r="AP372" s="84">
        <f>IF(B372="","",IF(OR(M372="Vinta",M372="Persa"),0,IF(AL372="Contattare subito",50,0)+IF(AL372="Follow-up scaduto",40,0)+IF(AL372="Lead in stallo",35,0)+IF(AJ372="Hot",30,IF(AJ372="Alta",20,IF(AJ372="Media",10,0)))+IF(AO372=1,10,0)+L372/10+ROW()/100000))</f>
        <v/>
      </c>
    </row>
    <row r="373">
      <c r="A373" s="7">
        <f>IF(B373="","",ROW()-1)</f>
        <v/>
      </c>
      <c r="B373" s="14" t="n"/>
      <c r="C373" s="14" t="n"/>
      <c r="D373" s="14" t="n"/>
      <c r="E373" s="14" t="n"/>
      <c r="F373" s="14" t="n"/>
      <c r="G373" s="14" t="n"/>
      <c r="H373" s="14" t="n"/>
      <c r="I373" s="14" t="n"/>
      <c r="J373" s="14" t="n"/>
      <c r="K373" s="14" t="n"/>
      <c r="L373" s="7">
        <f>IF(K373="","",IF(K373="Nuovo",1,IF(K373="Tentativo contatto",1,IF(K373="Contattato",2,IF(K373="Qualificato",4,IF(K373="Visita fissata",5,IF(K373="Visita effettuata",6,IF(K373="Trattativa",7,IF(K373="Offerta",8,IF(K373="Prenotazione",9,IF(K373="Venduto",10,""))))))))))))</f>
        <v/>
      </c>
      <c r="M373" s="14" t="n"/>
      <c r="N373" s="7">
        <f>IF(L373&gt;=4,1,0)</f>
        <v/>
      </c>
      <c r="O373" s="7">
        <f>IF(L373&gt;=6,1,0)</f>
        <v/>
      </c>
      <c r="P373" s="7">
        <f>IF(L373&gt;=7,1,0)</f>
        <v/>
      </c>
      <c r="Q373" s="7">
        <f>IF(L373&gt;=8,1,0)</f>
        <v/>
      </c>
      <c r="R373" s="7">
        <f>IF(L373&gt;=9,1,0)</f>
        <v/>
      </c>
      <c r="S373" s="7">
        <f>IF(OR(L373=10,M373="Vinta"),1,0)</f>
        <v/>
      </c>
      <c r="T373" s="7">
        <f>IF(M373="Persa",1,0)</f>
        <v/>
      </c>
      <c r="U373" s="14" t="n"/>
      <c r="V373" s="14" t="n"/>
      <c r="W373" s="14" t="n"/>
      <c r="X373" s="14" t="n"/>
      <c r="Y373" s="15" t="n"/>
      <c r="Z373" s="15" t="n"/>
      <c r="AA373" s="15" t="n"/>
      <c r="AB373" s="14" t="n"/>
      <c r="AC373" s="7">
        <f>IF(B373="","",IF(AB373="",TODAY()-B373,AB373-B373))</f>
        <v/>
      </c>
      <c r="AD373" s="14" t="n"/>
      <c r="AE373" s="14" t="n"/>
      <c r="AF373" s="14" t="n"/>
      <c r="AG373" s="37">
        <f>IF(B373="","",MAX(B373,IF(U373="",0,U373),IF(W373="",0,W373),IF(AB373="",0,AB373),IF(AN373="",0,AN373)))</f>
        <v/>
      </c>
      <c r="AH373" s="11">
        <f>IF(AG373="","",TODAY()-AG373)</f>
        <v/>
      </c>
      <c r="AI373" s="11">
        <f>IF(B373="","",MIN(100,IF(J373&gt;=300000,20,IF(J373&gt;=200000,10,5))+IF(OR(C373="Referral",C373="Passaparola"),20,IF(OR(C373="Sito web",C373="LinkedIn",C373="Email marketing"),15,10))+IF(L373&gt;=8,25,IF(L373&gt;=6,18,IF(L373&gt;=4,12,5)))+IF(AND(V373&lt;&gt;"",V373&lt;&gt;"Non risponde",V373&lt;&gt;"Non interessato"),10,0)+IF(X373="Eseguita",10,0)+IF(Z373&gt;0,15,0)))</f>
        <v/>
      </c>
      <c r="AJ373" s="11">
        <f>IF(AI373="","",IF(AI373&gt;=80,"Hot",IF(AI373&gt;=60,"Alta",IF(AI373&gt;=40,"Media","Bassa"))))</f>
        <v/>
      </c>
      <c r="AK373" s="11">
        <f>IF(B373="","",IF(U373="",TODAY()-B373,U373-B373))</f>
        <v/>
      </c>
      <c r="AL373" s="11">
        <f>IF(B373="","",IF(M373="Vinta","Chiusa - vinta",IF(M373="Persa","Chiusa - persa",IF(AND(U373="",TODAY()-B373&gt;1),"Contattare subito",IF(AND(M373="In corso",AH373&gt;7),"Lead in stallo",IF(AND(AN373&lt;&gt;"",AN373&lt;TODAY(),M373="In corso"),"Follow-up scaduto",IF(AND(K373="Offerta",Y373="",W373&lt;&gt;"",TODAY()-W373&gt;3),"Verificare offerta","OK"))))))</f>
        <v/>
      </c>
      <c r="AM373" s="38" t="n"/>
      <c r="AN373" s="39" t="n"/>
      <c r="AO373" s="11">
        <f>IF(AND(AN373&lt;&gt;"",AN373&lt;TODAY(),M373="In corso"),1,0)</f>
        <v/>
      </c>
      <c r="AP373" s="84">
        <f>IF(B373="","",IF(OR(M373="Vinta",M373="Persa"),0,IF(AL373="Contattare subito",50,0)+IF(AL373="Follow-up scaduto",40,0)+IF(AL373="Lead in stallo",35,0)+IF(AJ373="Hot",30,IF(AJ373="Alta",20,IF(AJ373="Media",10,0)))+IF(AO373=1,10,0)+L373/10+ROW()/100000))</f>
        <v/>
      </c>
    </row>
    <row r="374">
      <c r="A374" s="7">
        <f>IF(B374="","",ROW()-1)</f>
        <v/>
      </c>
      <c r="B374" s="14" t="n"/>
      <c r="C374" s="14" t="n"/>
      <c r="D374" s="14" t="n"/>
      <c r="E374" s="14" t="n"/>
      <c r="F374" s="14" t="n"/>
      <c r="G374" s="14" t="n"/>
      <c r="H374" s="14" t="n"/>
      <c r="I374" s="14" t="n"/>
      <c r="J374" s="14" t="n"/>
      <c r="K374" s="14" t="n"/>
      <c r="L374" s="7">
        <f>IF(K374="","",IF(K374="Nuovo",1,IF(K374="Tentativo contatto",1,IF(K374="Contattato",2,IF(K374="Qualificato",4,IF(K374="Visita fissata",5,IF(K374="Visita effettuata",6,IF(K374="Trattativa",7,IF(K374="Offerta",8,IF(K374="Prenotazione",9,IF(K374="Venduto",10,""))))))))))))</f>
        <v/>
      </c>
      <c r="M374" s="14" t="n"/>
      <c r="N374" s="7">
        <f>IF(L374&gt;=4,1,0)</f>
        <v/>
      </c>
      <c r="O374" s="7">
        <f>IF(L374&gt;=6,1,0)</f>
        <v/>
      </c>
      <c r="P374" s="7">
        <f>IF(L374&gt;=7,1,0)</f>
        <v/>
      </c>
      <c r="Q374" s="7">
        <f>IF(L374&gt;=8,1,0)</f>
        <v/>
      </c>
      <c r="R374" s="7">
        <f>IF(L374&gt;=9,1,0)</f>
        <v/>
      </c>
      <c r="S374" s="7">
        <f>IF(OR(L374=10,M374="Vinta"),1,0)</f>
        <v/>
      </c>
      <c r="T374" s="7">
        <f>IF(M374="Persa",1,0)</f>
        <v/>
      </c>
      <c r="U374" s="14" t="n"/>
      <c r="V374" s="14" t="n"/>
      <c r="W374" s="14" t="n"/>
      <c r="X374" s="14" t="n"/>
      <c r="Y374" s="15" t="n"/>
      <c r="Z374" s="15" t="n"/>
      <c r="AA374" s="15" t="n"/>
      <c r="AB374" s="14" t="n"/>
      <c r="AC374" s="7">
        <f>IF(B374="","",IF(AB374="",TODAY()-B374,AB374-B374))</f>
        <v/>
      </c>
      <c r="AD374" s="14" t="n"/>
      <c r="AE374" s="14" t="n"/>
      <c r="AF374" s="14" t="n"/>
      <c r="AG374" s="37">
        <f>IF(B374="","",MAX(B374,IF(U374="",0,U374),IF(W374="",0,W374),IF(AB374="",0,AB374),IF(AN374="",0,AN374)))</f>
        <v/>
      </c>
      <c r="AH374" s="11">
        <f>IF(AG374="","",TODAY()-AG374)</f>
        <v/>
      </c>
      <c r="AI374" s="11">
        <f>IF(B374="","",MIN(100,IF(J374&gt;=300000,20,IF(J374&gt;=200000,10,5))+IF(OR(C374="Referral",C374="Passaparola"),20,IF(OR(C374="Sito web",C374="LinkedIn",C374="Email marketing"),15,10))+IF(L374&gt;=8,25,IF(L374&gt;=6,18,IF(L374&gt;=4,12,5)))+IF(AND(V374&lt;&gt;"",V374&lt;&gt;"Non risponde",V374&lt;&gt;"Non interessato"),10,0)+IF(X374="Eseguita",10,0)+IF(Z374&gt;0,15,0)))</f>
        <v/>
      </c>
      <c r="AJ374" s="11">
        <f>IF(AI374="","",IF(AI374&gt;=80,"Hot",IF(AI374&gt;=60,"Alta",IF(AI374&gt;=40,"Media","Bassa"))))</f>
        <v/>
      </c>
      <c r="AK374" s="11">
        <f>IF(B374="","",IF(U374="",TODAY()-B374,U374-B374))</f>
        <v/>
      </c>
      <c r="AL374" s="11">
        <f>IF(B374="","",IF(M374="Vinta","Chiusa - vinta",IF(M374="Persa","Chiusa - persa",IF(AND(U374="",TODAY()-B374&gt;1),"Contattare subito",IF(AND(M374="In corso",AH374&gt;7),"Lead in stallo",IF(AND(AN374&lt;&gt;"",AN374&lt;TODAY(),M374="In corso"),"Follow-up scaduto",IF(AND(K374="Offerta",Y374="",W374&lt;&gt;"",TODAY()-W374&gt;3),"Verificare offerta","OK"))))))</f>
        <v/>
      </c>
      <c r="AM374" s="38" t="n"/>
      <c r="AN374" s="39" t="n"/>
      <c r="AO374" s="11">
        <f>IF(AND(AN374&lt;&gt;"",AN374&lt;TODAY(),M374="In corso"),1,0)</f>
        <v/>
      </c>
      <c r="AP374" s="84">
        <f>IF(B374="","",IF(OR(M374="Vinta",M374="Persa"),0,IF(AL374="Contattare subito",50,0)+IF(AL374="Follow-up scaduto",40,0)+IF(AL374="Lead in stallo",35,0)+IF(AJ374="Hot",30,IF(AJ374="Alta",20,IF(AJ374="Media",10,0)))+IF(AO374=1,10,0)+L374/10+ROW()/100000))</f>
        <v/>
      </c>
    </row>
    <row r="375">
      <c r="A375" s="7">
        <f>IF(B375="","",ROW()-1)</f>
        <v/>
      </c>
      <c r="B375" s="14" t="n"/>
      <c r="C375" s="14" t="n"/>
      <c r="D375" s="14" t="n"/>
      <c r="E375" s="14" t="n"/>
      <c r="F375" s="14" t="n"/>
      <c r="G375" s="14" t="n"/>
      <c r="H375" s="14" t="n"/>
      <c r="I375" s="14" t="n"/>
      <c r="J375" s="14" t="n"/>
      <c r="K375" s="14" t="n"/>
      <c r="L375" s="7">
        <f>IF(K375="","",IF(K375="Nuovo",1,IF(K375="Tentativo contatto",1,IF(K375="Contattato",2,IF(K375="Qualificato",4,IF(K375="Visita fissata",5,IF(K375="Visita effettuata",6,IF(K375="Trattativa",7,IF(K375="Offerta",8,IF(K375="Prenotazione",9,IF(K375="Venduto",10,""))))))))))))</f>
        <v/>
      </c>
      <c r="M375" s="14" t="n"/>
      <c r="N375" s="7">
        <f>IF(L375&gt;=4,1,0)</f>
        <v/>
      </c>
      <c r="O375" s="7">
        <f>IF(L375&gt;=6,1,0)</f>
        <v/>
      </c>
      <c r="P375" s="7">
        <f>IF(L375&gt;=7,1,0)</f>
        <v/>
      </c>
      <c r="Q375" s="7">
        <f>IF(L375&gt;=8,1,0)</f>
        <v/>
      </c>
      <c r="R375" s="7">
        <f>IF(L375&gt;=9,1,0)</f>
        <v/>
      </c>
      <c r="S375" s="7">
        <f>IF(OR(L375=10,M375="Vinta"),1,0)</f>
        <v/>
      </c>
      <c r="T375" s="7">
        <f>IF(M375="Persa",1,0)</f>
        <v/>
      </c>
      <c r="U375" s="14" t="n"/>
      <c r="V375" s="14" t="n"/>
      <c r="W375" s="14" t="n"/>
      <c r="X375" s="14" t="n"/>
      <c r="Y375" s="15" t="n"/>
      <c r="Z375" s="15" t="n"/>
      <c r="AA375" s="15" t="n"/>
      <c r="AB375" s="14" t="n"/>
      <c r="AC375" s="7">
        <f>IF(B375="","",IF(AB375="",TODAY()-B375,AB375-B375))</f>
        <v/>
      </c>
      <c r="AD375" s="14" t="n"/>
      <c r="AE375" s="14" t="n"/>
      <c r="AF375" s="14" t="n"/>
      <c r="AG375" s="37">
        <f>IF(B375="","",MAX(B375,IF(U375="",0,U375),IF(W375="",0,W375),IF(AB375="",0,AB375),IF(AN375="",0,AN375)))</f>
        <v/>
      </c>
      <c r="AH375" s="11">
        <f>IF(AG375="","",TODAY()-AG375)</f>
        <v/>
      </c>
      <c r="AI375" s="11">
        <f>IF(B375="","",MIN(100,IF(J375&gt;=300000,20,IF(J375&gt;=200000,10,5))+IF(OR(C375="Referral",C375="Passaparola"),20,IF(OR(C375="Sito web",C375="LinkedIn",C375="Email marketing"),15,10))+IF(L375&gt;=8,25,IF(L375&gt;=6,18,IF(L375&gt;=4,12,5)))+IF(AND(V375&lt;&gt;"",V375&lt;&gt;"Non risponde",V375&lt;&gt;"Non interessato"),10,0)+IF(X375="Eseguita",10,0)+IF(Z375&gt;0,15,0)))</f>
        <v/>
      </c>
      <c r="AJ375" s="11">
        <f>IF(AI375="","",IF(AI375&gt;=80,"Hot",IF(AI375&gt;=60,"Alta",IF(AI375&gt;=40,"Media","Bassa"))))</f>
        <v/>
      </c>
      <c r="AK375" s="11">
        <f>IF(B375="","",IF(U375="",TODAY()-B375,U375-B375))</f>
        <v/>
      </c>
      <c r="AL375" s="11">
        <f>IF(B375="","",IF(M375="Vinta","Chiusa - vinta",IF(M375="Persa","Chiusa - persa",IF(AND(U375="",TODAY()-B375&gt;1),"Contattare subito",IF(AND(M375="In corso",AH375&gt;7),"Lead in stallo",IF(AND(AN375&lt;&gt;"",AN375&lt;TODAY(),M375="In corso"),"Follow-up scaduto",IF(AND(K375="Offerta",Y375="",W375&lt;&gt;"",TODAY()-W375&gt;3),"Verificare offerta","OK"))))))</f>
        <v/>
      </c>
      <c r="AM375" s="38" t="n"/>
      <c r="AN375" s="39" t="n"/>
      <c r="AO375" s="11">
        <f>IF(AND(AN375&lt;&gt;"",AN375&lt;TODAY(),M375="In corso"),1,0)</f>
        <v/>
      </c>
      <c r="AP375" s="84">
        <f>IF(B375="","",IF(OR(M375="Vinta",M375="Persa"),0,IF(AL375="Contattare subito",50,0)+IF(AL375="Follow-up scaduto",40,0)+IF(AL375="Lead in stallo",35,0)+IF(AJ375="Hot",30,IF(AJ375="Alta",20,IF(AJ375="Media",10,0)))+IF(AO375=1,10,0)+L375/10+ROW()/100000))</f>
        <v/>
      </c>
    </row>
    <row r="376">
      <c r="A376" s="7">
        <f>IF(B376="","",ROW()-1)</f>
        <v/>
      </c>
      <c r="B376" s="14" t="n"/>
      <c r="C376" s="14" t="n"/>
      <c r="D376" s="14" t="n"/>
      <c r="E376" s="14" t="n"/>
      <c r="F376" s="14" t="n"/>
      <c r="G376" s="14" t="n"/>
      <c r="H376" s="14" t="n"/>
      <c r="I376" s="14" t="n"/>
      <c r="J376" s="14" t="n"/>
      <c r="K376" s="14" t="n"/>
      <c r="L376" s="7">
        <f>IF(K376="","",IF(K376="Nuovo",1,IF(K376="Tentativo contatto",1,IF(K376="Contattato",2,IF(K376="Qualificato",4,IF(K376="Visita fissata",5,IF(K376="Visita effettuata",6,IF(K376="Trattativa",7,IF(K376="Offerta",8,IF(K376="Prenotazione",9,IF(K376="Venduto",10,""))))))))))))</f>
        <v/>
      </c>
      <c r="M376" s="14" t="n"/>
      <c r="N376" s="7">
        <f>IF(L376&gt;=4,1,0)</f>
        <v/>
      </c>
      <c r="O376" s="7">
        <f>IF(L376&gt;=6,1,0)</f>
        <v/>
      </c>
      <c r="P376" s="7">
        <f>IF(L376&gt;=7,1,0)</f>
        <v/>
      </c>
      <c r="Q376" s="7">
        <f>IF(L376&gt;=8,1,0)</f>
        <v/>
      </c>
      <c r="R376" s="7">
        <f>IF(L376&gt;=9,1,0)</f>
        <v/>
      </c>
      <c r="S376" s="7">
        <f>IF(OR(L376=10,M376="Vinta"),1,0)</f>
        <v/>
      </c>
      <c r="T376" s="7">
        <f>IF(M376="Persa",1,0)</f>
        <v/>
      </c>
      <c r="U376" s="14" t="n"/>
      <c r="V376" s="14" t="n"/>
      <c r="W376" s="14" t="n"/>
      <c r="X376" s="14" t="n"/>
      <c r="Y376" s="15" t="n"/>
      <c r="Z376" s="15" t="n"/>
      <c r="AA376" s="15" t="n"/>
      <c r="AB376" s="14" t="n"/>
      <c r="AC376" s="7">
        <f>IF(B376="","",IF(AB376="",TODAY()-B376,AB376-B376))</f>
        <v/>
      </c>
      <c r="AD376" s="14" t="n"/>
      <c r="AE376" s="14" t="n"/>
      <c r="AF376" s="14" t="n"/>
      <c r="AG376" s="37">
        <f>IF(B376="","",MAX(B376,IF(U376="",0,U376),IF(W376="",0,W376),IF(AB376="",0,AB376),IF(AN376="",0,AN376)))</f>
        <v/>
      </c>
      <c r="AH376" s="11">
        <f>IF(AG376="","",TODAY()-AG376)</f>
        <v/>
      </c>
      <c r="AI376" s="11">
        <f>IF(B376="","",MIN(100,IF(J376&gt;=300000,20,IF(J376&gt;=200000,10,5))+IF(OR(C376="Referral",C376="Passaparola"),20,IF(OR(C376="Sito web",C376="LinkedIn",C376="Email marketing"),15,10))+IF(L376&gt;=8,25,IF(L376&gt;=6,18,IF(L376&gt;=4,12,5)))+IF(AND(V376&lt;&gt;"",V376&lt;&gt;"Non risponde",V376&lt;&gt;"Non interessato"),10,0)+IF(X376="Eseguita",10,0)+IF(Z376&gt;0,15,0)))</f>
        <v/>
      </c>
      <c r="AJ376" s="11">
        <f>IF(AI376="","",IF(AI376&gt;=80,"Hot",IF(AI376&gt;=60,"Alta",IF(AI376&gt;=40,"Media","Bassa"))))</f>
        <v/>
      </c>
      <c r="AK376" s="11">
        <f>IF(B376="","",IF(U376="",TODAY()-B376,U376-B376))</f>
        <v/>
      </c>
      <c r="AL376" s="11">
        <f>IF(B376="","",IF(M376="Vinta","Chiusa - vinta",IF(M376="Persa","Chiusa - persa",IF(AND(U376="",TODAY()-B376&gt;1),"Contattare subito",IF(AND(M376="In corso",AH376&gt;7),"Lead in stallo",IF(AND(AN376&lt;&gt;"",AN376&lt;TODAY(),M376="In corso"),"Follow-up scaduto",IF(AND(K376="Offerta",Y376="",W376&lt;&gt;"",TODAY()-W376&gt;3),"Verificare offerta","OK"))))))</f>
        <v/>
      </c>
      <c r="AM376" s="38" t="n"/>
      <c r="AN376" s="39" t="n"/>
      <c r="AO376" s="11">
        <f>IF(AND(AN376&lt;&gt;"",AN376&lt;TODAY(),M376="In corso"),1,0)</f>
        <v/>
      </c>
      <c r="AP376" s="84">
        <f>IF(B376="","",IF(OR(M376="Vinta",M376="Persa"),0,IF(AL376="Contattare subito",50,0)+IF(AL376="Follow-up scaduto",40,0)+IF(AL376="Lead in stallo",35,0)+IF(AJ376="Hot",30,IF(AJ376="Alta",20,IF(AJ376="Media",10,0)))+IF(AO376=1,10,0)+L376/10+ROW()/100000))</f>
        <v/>
      </c>
    </row>
    <row r="377">
      <c r="A377" s="7">
        <f>IF(B377="","",ROW()-1)</f>
        <v/>
      </c>
      <c r="B377" s="14" t="n"/>
      <c r="C377" s="14" t="n"/>
      <c r="D377" s="14" t="n"/>
      <c r="E377" s="14" t="n"/>
      <c r="F377" s="14" t="n"/>
      <c r="G377" s="14" t="n"/>
      <c r="H377" s="14" t="n"/>
      <c r="I377" s="14" t="n"/>
      <c r="J377" s="14" t="n"/>
      <c r="K377" s="14" t="n"/>
      <c r="L377" s="7">
        <f>IF(K377="","",IF(K377="Nuovo",1,IF(K377="Tentativo contatto",1,IF(K377="Contattato",2,IF(K377="Qualificato",4,IF(K377="Visita fissata",5,IF(K377="Visita effettuata",6,IF(K377="Trattativa",7,IF(K377="Offerta",8,IF(K377="Prenotazione",9,IF(K377="Venduto",10,""))))))))))))</f>
        <v/>
      </c>
      <c r="M377" s="14" t="n"/>
      <c r="N377" s="7">
        <f>IF(L377&gt;=4,1,0)</f>
        <v/>
      </c>
      <c r="O377" s="7">
        <f>IF(L377&gt;=6,1,0)</f>
        <v/>
      </c>
      <c r="P377" s="7">
        <f>IF(L377&gt;=7,1,0)</f>
        <v/>
      </c>
      <c r="Q377" s="7">
        <f>IF(L377&gt;=8,1,0)</f>
        <v/>
      </c>
      <c r="R377" s="7">
        <f>IF(L377&gt;=9,1,0)</f>
        <v/>
      </c>
      <c r="S377" s="7">
        <f>IF(OR(L377=10,M377="Vinta"),1,0)</f>
        <v/>
      </c>
      <c r="T377" s="7">
        <f>IF(M377="Persa",1,0)</f>
        <v/>
      </c>
      <c r="U377" s="14" t="n"/>
      <c r="V377" s="14" t="n"/>
      <c r="W377" s="14" t="n"/>
      <c r="X377" s="14" t="n"/>
      <c r="Y377" s="15" t="n"/>
      <c r="Z377" s="15" t="n"/>
      <c r="AA377" s="15" t="n"/>
      <c r="AB377" s="14" t="n"/>
      <c r="AC377" s="7">
        <f>IF(B377="","",IF(AB377="",TODAY()-B377,AB377-B377))</f>
        <v/>
      </c>
      <c r="AD377" s="14" t="n"/>
      <c r="AE377" s="14" t="n"/>
      <c r="AF377" s="14" t="n"/>
      <c r="AG377" s="37">
        <f>IF(B377="","",MAX(B377,IF(U377="",0,U377),IF(W377="",0,W377),IF(AB377="",0,AB377),IF(AN377="",0,AN377)))</f>
        <v/>
      </c>
      <c r="AH377" s="11">
        <f>IF(AG377="","",TODAY()-AG377)</f>
        <v/>
      </c>
      <c r="AI377" s="11">
        <f>IF(B377="","",MIN(100,IF(J377&gt;=300000,20,IF(J377&gt;=200000,10,5))+IF(OR(C377="Referral",C377="Passaparola"),20,IF(OR(C377="Sito web",C377="LinkedIn",C377="Email marketing"),15,10))+IF(L377&gt;=8,25,IF(L377&gt;=6,18,IF(L377&gt;=4,12,5)))+IF(AND(V377&lt;&gt;"",V377&lt;&gt;"Non risponde",V377&lt;&gt;"Non interessato"),10,0)+IF(X377="Eseguita",10,0)+IF(Z377&gt;0,15,0)))</f>
        <v/>
      </c>
      <c r="AJ377" s="11">
        <f>IF(AI377="","",IF(AI377&gt;=80,"Hot",IF(AI377&gt;=60,"Alta",IF(AI377&gt;=40,"Media","Bassa"))))</f>
        <v/>
      </c>
      <c r="AK377" s="11">
        <f>IF(B377="","",IF(U377="",TODAY()-B377,U377-B377))</f>
        <v/>
      </c>
      <c r="AL377" s="11">
        <f>IF(B377="","",IF(M377="Vinta","Chiusa - vinta",IF(M377="Persa","Chiusa - persa",IF(AND(U377="",TODAY()-B377&gt;1),"Contattare subito",IF(AND(M377="In corso",AH377&gt;7),"Lead in stallo",IF(AND(AN377&lt;&gt;"",AN377&lt;TODAY(),M377="In corso"),"Follow-up scaduto",IF(AND(K377="Offerta",Y377="",W377&lt;&gt;"",TODAY()-W377&gt;3),"Verificare offerta","OK"))))))</f>
        <v/>
      </c>
      <c r="AM377" s="38" t="n"/>
      <c r="AN377" s="39" t="n"/>
      <c r="AO377" s="11">
        <f>IF(AND(AN377&lt;&gt;"",AN377&lt;TODAY(),M377="In corso"),1,0)</f>
        <v/>
      </c>
      <c r="AP377" s="84">
        <f>IF(B377="","",IF(OR(M377="Vinta",M377="Persa"),0,IF(AL377="Contattare subito",50,0)+IF(AL377="Follow-up scaduto",40,0)+IF(AL377="Lead in stallo",35,0)+IF(AJ377="Hot",30,IF(AJ377="Alta",20,IF(AJ377="Media",10,0)))+IF(AO377=1,10,0)+L377/10+ROW()/100000))</f>
        <v/>
      </c>
    </row>
    <row r="378">
      <c r="A378" s="7">
        <f>IF(B378="","",ROW()-1)</f>
        <v/>
      </c>
      <c r="B378" s="14" t="n"/>
      <c r="C378" s="14" t="n"/>
      <c r="D378" s="14" t="n"/>
      <c r="E378" s="14" t="n"/>
      <c r="F378" s="14" t="n"/>
      <c r="G378" s="14" t="n"/>
      <c r="H378" s="14" t="n"/>
      <c r="I378" s="14" t="n"/>
      <c r="J378" s="14" t="n"/>
      <c r="K378" s="14" t="n"/>
      <c r="L378" s="7">
        <f>IF(K378="","",IF(K378="Nuovo",1,IF(K378="Tentativo contatto",1,IF(K378="Contattato",2,IF(K378="Qualificato",4,IF(K378="Visita fissata",5,IF(K378="Visita effettuata",6,IF(K378="Trattativa",7,IF(K378="Offerta",8,IF(K378="Prenotazione",9,IF(K378="Venduto",10,""))))))))))))</f>
        <v/>
      </c>
      <c r="M378" s="14" t="n"/>
      <c r="N378" s="7">
        <f>IF(L378&gt;=4,1,0)</f>
        <v/>
      </c>
      <c r="O378" s="7">
        <f>IF(L378&gt;=6,1,0)</f>
        <v/>
      </c>
      <c r="P378" s="7">
        <f>IF(L378&gt;=7,1,0)</f>
        <v/>
      </c>
      <c r="Q378" s="7">
        <f>IF(L378&gt;=8,1,0)</f>
        <v/>
      </c>
      <c r="R378" s="7">
        <f>IF(L378&gt;=9,1,0)</f>
        <v/>
      </c>
      <c r="S378" s="7">
        <f>IF(OR(L378=10,M378="Vinta"),1,0)</f>
        <v/>
      </c>
      <c r="T378" s="7">
        <f>IF(M378="Persa",1,0)</f>
        <v/>
      </c>
      <c r="U378" s="14" t="n"/>
      <c r="V378" s="14" t="n"/>
      <c r="W378" s="14" t="n"/>
      <c r="X378" s="14" t="n"/>
      <c r="Y378" s="15" t="n"/>
      <c r="Z378" s="15" t="n"/>
      <c r="AA378" s="15" t="n"/>
      <c r="AB378" s="14" t="n"/>
      <c r="AC378" s="7">
        <f>IF(B378="","",IF(AB378="",TODAY()-B378,AB378-B378))</f>
        <v/>
      </c>
      <c r="AD378" s="14" t="n"/>
      <c r="AE378" s="14" t="n"/>
      <c r="AF378" s="14" t="n"/>
      <c r="AG378" s="37">
        <f>IF(B378="","",MAX(B378,IF(U378="",0,U378),IF(W378="",0,W378),IF(AB378="",0,AB378),IF(AN378="",0,AN378)))</f>
        <v/>
      </c>
      <c r="AH378" s="11">
        <f>IF(AG378="","",TODAY()-AG378)</f>
        <v/>
      </c>
      <c r="AI378" s="11">
        <f>IF(B378="","",MIN(100,IF(J378&gt;=300000,20,IF(J378&gt;=200000,10,5))+IF(OR(C378="Referral",C378="Passaparola"),20,IF(OR(C378="Sito web",C378="LinkedIn",C378="Email marketing"),15,10))+IF(L378&gt;=8,25,IF(L378&gt;=6,18,IF(L378&gt;=4,12,5)))+IF(AND(V378&lt;&gt;"",V378&lt;&gt;"Non risponde",V378&lt;&gt;"Non interessato"),10,0)+IF(X378="Eseguita",10,0)+IF(Z378&gt;0,15,0)))</f>
        <v/>
      </c>
      <c r="AJ378" s="11">
        <f>IF(AI378="","",IF(AI378&gt;=80,"Hot",IF(AI378&gt;=60,"Alta",IF(AI378&gt;=40,"Media","Bassa"))))</f>
        <v/>
      </c>
      <c r="AK378" s="11">
        <f>IF(B378="","",IF(U378="",TODAY()-B378,U378-B378))</f>
        <v/>
      </c>
      <c r="AL378" s="11">
        <f>IF(B378="","",IF(M378="Vinta","Chiusa - vinta",IF(M378="Persa","Chiusa - persa",IF(AND(U378="",TODAY()-B378&gt;1),"Contattare subito",IF(AND(M378="In corso",AH378&gt;7),"Lead in stallo",IF(AND(AN378&lt;&gt;"",AN378&lt;TODAY(),M378="In corso"),"Follow-up scaduto",IF(AND(K378="Offerta",Y378="",W378&lt;&gt;"",TODAY()-W378&gt;3),"Verificare offerta","OK"))))))</f>
        <v/>
      </c>
      <c r="AM378" s="38" t="n"/>
      <c r="AN378" s="39" t="n"/>
      <c r="AO378" s="11">
        <f>IF(AND(AN378&lt;&gt;"",AN378&lt;TODAY(),M378="In corso"),1,0)</f>
        <v/>
      </c>
      <c r="AP378" s="84">
        <f>IF(B378="","",IF(OR(M378="Vinta",M378="Persa"),0,IF(AL378="Contattare subito",50,0)+IF(AL378="Follow-up scaduto",40,0)+IF(AL378="Lead in stallo",35,0)+IF(AJ378="Hot",30,IF(AJ378="Alta",20,IF(AJ378="Media",10,0)))+IF(AO378=1,10,0)+L378/10+ROW()/100000))</f>
        <v/>
      </c>
    </row>
    <row r="379">
      <c r="A379" s="7">
        <f>IF(B379="","",ROW()-1)</f>
        <v/>
      </c>
      <c r="B379" s="14" t="n"/>
      <c r="C379" s="14" t="n"/>
      <c r="D379" s="14" t="n"/>
      <c r="E379" s="14" t="n"/>
      <c r="F379" s="14" t="n"/>
      <c r="G379" s="14" t="n"/>
      <c r="H379" s="14" t="n"/>
      <c r="I379" s="14" t="n"/>
      <c r="J379" s="14" t="n"/>
      <c r="K379" s="14" t="n"/>
      <c r="L379" s="7">
        <f>IF(K379="","",IF(K379="Nuovo",1,IF(K379="Tentativo contatto",1,IF(K379="Contattato",2,IF(K379="Qualificato",4,IF(K379="Visita fissata",5,IF(K379="Visita effettuata",6,IF(K379="Trattativa",7,IF(K379="Offerta",8,IF(K379="Prenotazione",9,IF(K379="Venduto",10,""))))))))))))</f>
        <v/>
      </c>
      <c r="M379" s="14" t="n"/>
      <c r="N379" s="7">
        <f>IF(L379&gt;=4,1,0)</f>
        <v/>
      </c>
      <c r="O379" s="7">
        <f>IF(L379&gt;=6,1,0)</f>
        <v/>
      </c>
      <c r="P379" s="7">
        <f>IF(L379&gt;=7,1,0)</f>
        <v/>
      </c>
      <c r="Q379" s="7">
        <f>IF(L379&gt;=8,1,0)</f>
        <v/>
      </c>
      <c r="R379" s="7">
        <f>IF(L379&gt;=9,1,0)</f>
        <v/>
      </c>
      <c r="S379" s="7">
        <f>IF(OR(L379=10,M379="Vinta"),1,0)</f>
        <v/>
      </c>
      <c r="T379" s="7">
        <f>IF(M379="Persa",1,0)</f>
        <v/>
      </c>
      <c r="U379" s="14" t="n"/>
      <c r="V379" s="14" t="n"/>
      <c r="W379" s="14" t="n"/>
      <c r="X379" s="14" t="n"/>
      <c r="Y379" s="15" t="n"/>
      <c r="Z379" s="15" t="n"/>
      <c r="AA379" s="15" t="n"/>
      <c r="AB379" s="14" t="n"/>
      <c r="AC379" s="7">
        <f>IF(B379="","",IF(AB379="",TODAY()-B379,AB379-B379))</f>
        <v/>
      </c>
      <c r="AD379" s="14" t="n"/>
      <c r="AE379" s="14" t="n"/>
      <c r="AF379" s="14" t="n"/>
      <c r="AG379" s="37">
        <f>IF(B379="","",MAX(B379,IF(U379="",0,U379),IF(W379="",0,W379),IF(AB379="",0,AB379),IF(AN379="",0,AN379)))</f>
        <v/>
      </c>
      <c r="AH379" s="11">
        <f>IF(AG379="","",TODAY()-AG379)</f>
        <v/>
      </c>
      <c r="AI379" s="11">
        <f>IF(B379="","",MIN(100,IF(J379&gt;=300000,20,IF(J379&gt;=200000,10,5))+IF(OR(C379="Referral",C379="Passaparola"),20,IF(OR(C379="Sito web",C379="LinkedIn",C379="Email marketing"),15,10))+IF(L379&gt;=8,25,IF(L379&gt;=6,18,IF(L379&gt;=4,12,5)))+IF(AND(V379&lt;&gt;"",V379&lt;&gt;"Non risponde",V379&lt;&gt;"Non interessato"),10,0)+IF(X379="Eseguita",10,0)+IF(Z379&gt;0,15,0)))</f>
        <v/>
      </c>
      <c r="AJ379" s="11">
        <f>IF(AI379="","",IF(AI379&gt;=80,"Hot",IF(AI379&gt;=60,"Alta",IF(AI379&gt;=40,"Media","Bassa"))))</f>
        <v/>
      </c>
      <c r="AK379" s="11">
        <f>IF(B379="","",IF(U379="",TODAY()-B379,U379-B379))</f>
        <v/>
      </c>
      <c r="AL379" s="11">
        <f>IF(B379="","",IF(M379="Vinta","Chiusa - vinta",IF(M379="Persa","Chiusa - persa",IF(AND(U379="",TODAY()-B379&gt;1),"Contattare subito",IF(AND(M379="In corso",AH379&gt;7),"Lead in stallo",IF(AND(AN379&lt;&gt;"",AN379&lt;TODAY(),M379="In corso"),"Follow-up scaduto",IF(AND(K379="Offerta",Y379="",W379&lt;&gt;"",TODAY()-W379&gt;3),"Verificare offerta","OK"))))))</f>
        <v/>
      </c>
      <c r="AM379" s="38" t="n"/>
      <c r="AN379" s="39" t="n"/>
      <c r="AO379" s="11">
        <f>IF(AND(AN379&lt;&gt;"",AN379&lt;TODAY(),M379="In corso"),1,0)</f>
        <v/>
      </c>
      <c r="AP379" s="84">
        <f>IF(B379="","",IF(OR(M379="Vinta",M379="Persa"),0,IF(AL379="Contattare subito",50,0)+IF(AL379="Follow-up scaduto",40,0)+IF(AL379="Lead in stallo",35,0)+IF(AJ379="Hot",30,IF(AJ379="Alta",20,IF(AJ379="Media",10,0)))+IF(AO379=1,10,0)+L379/10+ROW()/100000))</f>
        <v/>
      </c>
    </row>
    <row r="380">
      <c r="A380" s="7">
        <f>IF(B380="","",ROW()-1)</f>
        <v/>
      </c>
      <c r="B380" s="14" t="n"/>
      <c r="C380" s="14" t="n"/>
      <c r="D380" s="14" t="n"/>
      <c r="E380" s="14" t="n"/>
      <c r="F380" s="14" t="n"/>
      <c r="G380" s="14" t="n"/>
      <c r="H380" s="14" t="n"/>
      <c r="I380" s="14" t="n"/>
      <c r="J380" s="14" t="n"/>
      <c r="K380" s="14" t="n"/>
      <c r="L380" s="7">
        <f>IF(K380="","",IF(K380="Nuovo",1,IF(K380="Tentativo contatto",1,IF(K380="Contattato",2,IF(K380="Qualificato",4,IF(K380="Visita fissata",5,IF(K380="Visita effettuata",6,IF(K380="Trattativa",7,IF(K380="Offerta",8,IF(K380="Prenotazione",9,IF(K380="Venduto",10,""))))))))))))</f>
        <v/>
      </c>
      <c r="M380" s="14" t="n"/>
      <c r="N380" s="7">
        <f>IF(L380&gt;=4,1,0)</f>
        <v/>
      </c>
      <c r="O380" s="7">
        <f>IF(L380&gt;=6,1,0)</f>
        <v/>
      </c>
      <c r="P380" s="7">
        <f>IF(L380&gt;=7,1,0)</f>
        <v/>
      </c>
      <c r="Q380" s="7">
        <f>IF(L380&gt;=8,1,0)</f>
        <v/>
      </c>
      <c r="R380" s="7">
        <f>IF(L380&gt;=9,1,0)</f>
        <v/>
      </c>
      <c r="S380" s="7">
        <f>IF(OR(L380=10,M380="Vinta"),1,0)</f>
        <v/>
      </c>
      <c r="T380" s="7">
        <f>IF(M380="Persa",1,0)</f>
        <v/>
      </c>
      <c r="U380" s="14" t="n"/>
      <c r="V380" s="14" t="n"/>
      <c r="W380" s="14" t="n"/>
      <c r="X380" s="14" t="n"/>
      <c r="Y380" s="15" t="n"/>
      <c r="Z380" s="15" t="n"/>
      <c r="AA380" s="15" t="n"/>
      <c r="AB380" s="14" t="n"/>
      <c r="AC380" s="7">
        <f>IF(B380="","",IF(AB380="",TODAY()-B380,AB380-B380))</f>
        <v/>
      </c>
      <c r="AD380" s="14" t="n"/>
      <c r="AE380" s="14" t="n"/>
      <c r="AF380" s="14" t="n"/>
      <c r="AG380" s="37">
        <f>IF(B380="","",MAX(B380,IF(U380="",0,U380),IF(W380="",0,W380),IF(AB380="",0,AB380),IF(AN380="",0,AN380)))</f>
        <v/>
      </c>
      <c r="AH380" s="11">
        <f>IF(AG380="","",TODAY()-AG380)</f>
        <v/>
      </c>
      <c r="AI380" s="11">
        <f>IF(B380="","",MIN(100,IF(J380&gt;=300000,20,IF(J380&gt;=200000,10,5))+IF(OR(C380="Referral",C380="Passaparola"),20,IF(OR(C380="Sito web",C380="LinkedIn",C380="Email marketing"),15,10))+IF(L380&gt;=8,25,IF(L380&gt;=6,18,IF(L380&gt;=4,12,5)))+IF(AND(V380&lt;&gt;"",V380&lt;&gt;"Non risponde",V380&lt;&gt;"Non interessato"),10,0)+IF(X380="Eseguita",10,0)+IF(Z380&gt;0,15,0)))</f>
        <v/>
      </c>
      <c r="AJ380" s="11">
        <f>IF(AI380="","",IF(AI380&gt;=80,"Hot",IF(AI380&gt;=60,"Alta",IF(AI380&gt;=40,"Media","Bassa"))))</f>
        <v/>
      </c>
      <c r="AK380" s="11">
        <f>IF(B380="","",IF(U380="",TODAY()-B380,U380-B380))</f>
        <v/>
      </c>
      <c r="AL380" s="11">
        <f>IF(B380="","",IF(M380="Vinta","Chiusa - vinta",IF(M380="Persa","Chiusa - persa",IF(AND(U380="",TODAY()-B380&gt;1),"Contattare subito",IF(AND(M380="In corso",AH380&gt;7),"Lead in stallo",IF(AND(AN380&lt;&gt;"",AN380&lt;TODAY(),M380="In corso"),"Follow-up scaduto",IF(AND(K380="Offerta",Y380="",W380&lt;&gt;"",TODAY()-W380&gt;3),"Verificare offerta","OK"))))))</f>
        <v/>
      </c>
      <c r="AM380" s="38" t="n"/>
      <c r="AN380" s="39" t="n"/>
      <c r="AO380" s="11">
        <f>IF(AND(AN380&lt;&gt;"",AN380&lt;TODAY(),M380="In corso"),1,0)</f>
        <v/>
      </c>
      <c r="AP380" s="84">
        <f>IF(B380="","",IF(OR(M380="Vinta",M380="Persa"),0,IF(AL380="Contattare subito",50,0)+IF(AL380="Follow-up scaduto",40,0)+IF(AL380="Lead in stallo",35,0)+IF(AJ380="Hot",30,IF(AJ380="Alta",20,IF(AJ380="Media",10,0)))+IF(AO380=1,10,0)+L380/10+ROW()/100000))</f>
        <v/>
      </c>
    </row>
    <row r="381">
      <c r="A381" s="7">
        <f>IF(B381="","",ROW()-1)</f>
        <v/>
      </c>
      <c r="B381" s="14" t="n"/>
      <c r="C381" s="14" t="n"/>
      <c r="D381" s="14" t="n"/>
      <c r="E381" s="14" t="n"/>
      <c r="F381" s="14" t="n"/>
      <c r="G381" s="14" t="n"/>
      <c r="H381" s="14" t="n"/>
      <c r="I381" s="14" t="n"/>
      <c r="J381" s="14" t="n"/>
      <c r="K381" s="14" t="n"/>
      <c r="L381" s="7">
        <f>IF(K381="","",IF(K381="Nuovo",1,IF(K381="Tentativo contatto",1,IF(K381="Contattato",2,IF(K381="Qualificato",4,IF(K381="Visita fissata",5,IF(K381="Visita effettuata",6,IF(K381="Trattativa",7,IF(K381="Offerta",8,IF(K381="Prenotazione",9,IF(K381="Venduto",10,""))))))))))))</f>
        <v/>
      </c>
      <c r="M381" s="14" t="n"/>
      <c r="N381" s="7">
        <f>IF(L381&gt;=4,1,0)</f>
        <v/>
      </c>
      <c r="O381" s="7">
        <f>IF(L381&gt;=6,1,0)</f>
        <v/>
      </c>
      <c r="P381" s="7">
        <f>IF(L381&gt;=7,1,0)</f>
        <v/>
      </c>
      <c r="Q381" s="7">
        <f>IF(L381&gt;=8,1,0)</f>
        <v/>
      </c>
      <c r="R381" s="7">
        <f>IF(L381&gt;=9,1,0)</f>
        <v/>
      </c>
      <c r="S381" s="7">
        <f>IF(OR(L381=10,M381="Vinta"),1,0)</f>
        <v/>
      </c>
      <c r="T381" s="7">
        <f>IF(M381="Persa",1,0)</f>
        <v/>
      </c>
      <c r="U381" s="14" t="n"/>
      <c r="V381" s="14" t="n"/>
      <c r="W381" s="14" t="n"/>
      <c r="X381" s="14" t="n"/>
      <c r="Y381" s="15" t="n"/>
      <c r="Z381" s="15" t="n"/>
      <c r="AA381" s="15" t="n"/>
      <c r="AB381" s="14" t="n"/>
      <c r="AC381" s="7">
        <f>IF(B381="","",IF(AB381="",TODAY()-B381,AB381-B381))</f>
        <v/>
      </c>
      <c r="AD381" s="14" t="n"/>
      <c r="AE381" s="14" t="n"/>
      <c r="AF381" s="14" t="n"/>
      <c r="AG381" s="37">
        <f>IF(B381="","",MAX(B381,IF(U381="",0,U381),IF(W381="",0,W381),IF(AB381="",0,AB381),IF(AN381="",0,AN381)))</f>
        <v/>
      </c>
      <c r="AH381" s="11">
        <f>IF(AG381="","",TODAY()-AG381)</f>
        <v/>
      </c>
      <c r="AI381" s="11">
        <f>IF(B381="","",MIN(100,IF(J381&gt;=300000,20,IF(J381&gt;=200000,10,5))+IF(OR(C381="Referral",C381="Passaparola"),20,IF(OR(C381="Sito web",C381="LinkedIn",C381="Email marketing"),15,10))+IF(L381&gt;=8,25,IF(L381&gt;=6,18,IF(L381&gt;=4,12,5)))+IF(AND(V381&lt;&gt;"",V381&lt;&gt;"Non risponde",V381&lt;&gt;"Non interessato"),10,0)+IF(X381="Eseguita",10,0)+IF(Z381&gt;0,15,0)))</f>
        <v/>
      </c>
      <c r="AJ381" s="11">
        <f>IF(AI381="","",IF(AI381&gt;=80,"Hot",IF(AI381&gt;=60,"Alta",IF(AI381&gt;=40,"Media","Bassa"))))</f>
        <v/>
      </c>
      <c r="AK381" s="11">
        <f>IF(B381="","",IF(U381="",TODAY()-B381,U381-B381))</f>
        <v/>
      </c>
      <c r="AL381" s="11">
        <f>IF(B381="","",IF(M381="Vinta","Chiusa - vinta",IF(M381="Persa","Chiusa - persa",IF(AND(U381="",TODAY()-B381&gt;1),"Contattare subito",IF(AND(M381="In corso",AH381&gt;7),"Lead in stallo",IF(AND(AN381&lt;&gt;"",AN381&lt;TODAY(),M381="In corso"),"Follow-up scaduto",IF(AND(K381="Offerta",Y381="",W381&lt;&gt;"",TODAY()-W381&gt;3),"Verificare offerta","OK"))))))</f>
        <v/>
      </c>
      <c r="AM381" s="38" t="n"/>
      <c r="AN381" s="39" t="n"/>
      <c r="AO381" s="11">
        <f>IF(AND(AN381&lt;&gt;"",AN381&lt;TODAY(),M381="In corso"),1,0)</f>
        <v/>
      </c>
      <c r="AP381" s="84">
        <f>IF(B381="","",IF(OR(M381="Vinta",M381="Persa"),0,IF(AL381="Contattare subito",50,0)+IF(AL381="Follow-up scaduto",40,0)+IF(AL381="Lead in stallo",35,0)+IF(AJ381="Hot",30,IF(AJ381="Alta",20,IF(AJ381="Media",10,0)))+IF(AO381=1,10,0)+L381/10+ROW()/100000))</f>
        <v/>
      </c>
    </row>
    <row r="382">
      <c r="A382" s="7">
        <f>IF(B382="","",ROW()-1)</f>
        <v/>
      </c>
      <c r="B382" s="14" t="n"/>
      <c r="C382" s="14" t="n"/>
      <c r="D382" s="14" t="n"/>
      <c r="E382" s="14" t="n"/>
      <c r="F382" s="14" t="n"/>
      <c r="G382" s="14" t="n"/>
      <c r="H382" s="14" t="n"/>
      <c r="I382" s="14" t="n"/>
      <c r="J382" s="14" t="n"/>
      <c r="K382" s="14" t="n"/>
      <c r="L382" s="7">
        <f>IF(K382="","",IF(K382="Nuovo",1,IF(K382="Tentativo contatto",1,IF(K382="Contattato",2,IF(K382="Qualificato",4,IF(K382="Visita fissata",5,IF(K382="Visita effettuata",6,IF(K382="Trattativa",7,IF(K382="Offerta",8,IF(K382="Prenotazione",9,IF(K382="Venduto",10,""))))))))))))</f>
        <v/>
      </c>
      <c r="M382" s="14" t="n"/>
      <c r="N382" s="7">
        <f>IF(L382&gt;=4,1,0)</f>
        <v/>
      </c>
      <c r="O382" s="7">
        <f>IF(L382&gt;=6,1,0)</f>
        <v/>
      </c>
      <c r="P382" s="7">
        <f>IF(L382&gt;=7,1,0)</f>
        <v/>
      </c>
      <c r="Q382" s="7">
        <f>IF(L382&gt;=8,1,0)</f>
        <v/>
      </c>
      <c r="R382" s="7">
        <f>IF(L382&gt;=9,1,0)</f>
        <v/>
      </c>
      <c r="S382" s="7">
        <f>IF(OR(L382=10,M382="Vinta"),1,0)</f>
        <v/>
      </c>
      <c r="T382" s="7">
        <f>IF(M382="Persa",1,0)</f>
        <v/>
      </c>
      <c r="U382" s="14" t="n"/>
      <c r="V382" s="14" t="n"/>
      <c r="W382" s="14" t="n"/>
      <c r="X382" s="14" t="n"/>
      <c r="Y382" s="15" t="n"/>
      <c r="Z382" s="15" t="n"/>
      <c r="AA382" s="15" t="n"/>
      <c r="AB382" s="14" t="n"/>
      <c r="AC382" s="7">
        <f>IF(B382="","",IF(AB382="",TODAY()-B382,AB382-B382))</f>
        <v/>
      </c>
      <c r="AD382" s="14" t="n"/>
      <c r="AE382" s="14" t="n"/>
      <c r="AF382" s="14" t="n"/>
      <c r="AG382" s="37">
        <f>IF(B382="","",MAX(B382,IF(U382="",0,U382),IF(W382="",0,W382),IF(AB382="",0,AB382),IF(AN382="",0,AN382)))</f>
        <v/>
      </c>
      <c r="AH382" s="11">
        <f>IF(AG382="","",TODAY()-AG382)</f>
        <v/>
      </c>
      <c r="AI382" s="11">
        <f>IF(B382="","",MIN(100,IF(J382&gt;=300000,20,IF(J382&gt;=200000,10,5))+IF(OR(C382="Referral",C382="Passaparola"),20,IF(OR(C382="Sito web",C382="LinkedIn",C382="Email marketing"),15,10))+IF(L382&gt;=8,25,IF(L382&gt;=6,18,IF(L382&gt;=4,12,5)))+IF(AND(V382&lt;&gt;"",V382&lt;&gt;"Non risponde",V382&lt;&gt;"Non interessato"),10,0)+IF(X382="Eseguita",10,0)+IF(Z382&gt;0,15,0)))</f>
        <v/>
      </c>
      <c r="AJ382" s="11">
        <f>IF(AI382="","",IF(AI382&gt;=80,"Hot",IF(AI382&gt;=60,"Alta",IF(AI382&gt;=40,"Media","Bassa"))))</f>
        <v/>
      </c>
      <c r="AK382" s="11">
        <f>IF(B382="","",IF(U382="",TODAY()-B382,U382-B382))</f>
        <v/>
      </c>
      <c r="AL382" s="11">
        <f>IF(B382="","",IF(M382="Vinta","Chiusa - vinta",IF(M382="Persa","Chiusa - persa",IF(AND(U382="",TODAY()-B382&gt;1),"Contattare subito",IF(AND(M382="In corso",AH382&gt;7),"Lead in stallo",IF(AND(AN382&lt;&gt;"",AN382&lt;TODAY(),M382="In corso"),"Follow-up scaduto",IF(AND(K382="Offerta",Y382="",W382&lt;&gt;"",TODAY()-W382&gt;3),"Verificare offerta","OK"))))))</f>
        <v/>
      </c>
      <c r="AM382" s="38" t="n"/>
      <c r="AN382" s="39" t="n"/>
      <c r="AO382" s="11">
        <f>IF(AND(AN382&lt;&gt;"",AN382&lt;TODAY(),M382="In corso"),1,0)</f>
        <v/>
      </c>
      <c r="AP382" s="84">
        <f>IF(B382="","",IF(OR(M382="Vinta",M382="Persa"),0,IF(AL382="Contattare subito",50,0)+IF(AL382="Follow-up scaduto",40,0)+IF(AL382="Lead in stallo",35,0)+IF(AJ382="Hot",30,IF(AJ382="Alta",20,IF(AJ382="Media",10,0)))+IF(AO382=1,10,0)+L382/10+ROW()/100000))</f>
        <v/>
      </c>
    </row>
    <row r="383">
      <c r="A383" s="7">
        <f>IF(B383="","",ROW()-1)</f>
        <v/>
      </c>
      <c r="B383" s="14" t="n"/>
      <c r="C383" s="14" t="n"/>
      <c r="D383" s="14" t="n"/>
      <c r="E383" s="14" t="n"/>
      <c r="F383" s="14" t="n"/>
      <c r="G383" s="14" t="n"/>
      <c r="H383" s="14" t="n"/>
      <c r="I383" s="14" t="n"/>
      <c r="J383" s="14" t="n"/>
      <c r="K383" s="14" t="n"/>
      <c r="L383" s="7">
        <f>IF(K383="","",IF(K383="Nuovo",1,IF(K383="Tentativo contatto",1,IF(K383="Contattato",2,IF(K383="Qualificato",4,IF(K383="Visita fissata",5,IF(K383="Visita effettuata",6,IF(K383="Trattativa",7,IF(K383="Offerta",8,IF(K383="Prenotazione",9,IF(K383="Venduto",10,""))))))))))))</f>
        <v/>
      </c>
      <c r="M383" s="14" t="n"/>
      <c r="N383" s="7">
        <f>IF(L383&gt;=4,1,0)</f>
        <v/>
      </c>
      <c r="O383" s="7">
        <f>IF(L383&gt;=6,1,0)</f>
        <v/>
      </c>
      <c r="P383" s="7">
        <f>IF(L383&gt;=7,1,0)</f>
        <v/>
      </c>
      <c r="Q383" s="7">
        <f>IF(L383&gt;=8,1,0)</f>
        <v/>
      </c>
      <c r="R383" s="7">
        <f>IF(L383&gt;=9,1,0)</f>
        <v/>
      </c>
      <c r="S383" s="7">
        <f>IF(OR(L383=10,M383="Vinta"),1,0)</f>
        <v/>
      </c>
      <c r="T383" s="7">
        <f>IF(M383="Persa",1,0)</f>
        <v/>
      </c>
      <c r="U383" s="14" t="n"/>
      <c r="V383" s="14" t="n"/>
      <c r="W383" s="14" t="n"/>
      <c r="X383" s="14" t="n"/>
      <c r="Y383" s="15" t="n"/>
      <c r="Z383" s="15" t="n"/>
      <c r="AA383" s="15" t="n"/>
      <c r="AB383" s="14" t="n"/>
      <c r="AC383" s="7">
        <f>IF(B383="","",IF(AB383="",TODAY()-B383,AB383-B383))</f>
        <v/>
      </c>
      <c r="AD383" s="14" t="n"/>
      <c r="AE383" s="14" t="n"/>
      <c r="AF383" s="14" t="n"/>
      <c r="AG383" s="37">
        <f>IF(B383="","",MAX(B383,IF(U383="",0,U383),IF(W383="",0,W383),IF(AB383="",0,AB383),IF(AN383="",0,AN383)))</f>
        <v/>
      </c>
      <c r="AH383" s="11">
        <f>IF(AG383="","",TODAY()-AG383)</f>
        <v/>
      </c>
      <c r="AI383" s="11">
        <f>IF(B383="","",MIN(100,IF(J383&gt;=300000,20,IF(J383&gt;=200000,10,5))+IF(OR(C383="Referral",C383="Passaparola"),20,IF(OR(C383="Sito web",C383="LinkedIn",C383="Email marketing"),15,10))+IF(L383&gt;=8,25,IF(L383&gt;=6,18,IF(L383&gt;=4,12,5)))+IF(AND(V383&lt;&gt;"",V383&lt;&gt;"Non risponde",V383&lt;&gt;"Non interessato"),10,0)+IF(X383="Eseguita",10,0)+IF(Z383&gt;0,15,0)))</f>
        <v/>
      </c>
      <c r="AJ383" s="11">
        <f>IF(AI383="","",IF(AI383&gt;=80,"Hot",IF(AI383&gt;=60,"Alta",IF(AI383&gt;=40,"Media","Bassa"))))</f>
        <v/>
      </c>
      <c r="AK383" s="11">
        <f>IF(B383="","",IF(U383="",TODAY()-B383,U383-B383))</f>
        <v/>
      </c>
      <c r="AL383" s="11">
        <f>IF(B383="","",IF(M383="Vinta","Chiusa - vinta",IF(M383="Persa","Chiusa - persa",IF(AND(U383="",TODAY()-B383&gt;1),"Contattare subito",IF(AND(M383="In corso",AH383&gt;7),"Lead in stallo",IF(AND(AN383&lt;&gt;"",AN383&lt;TODAY(),M383="In corso"),"Follow-up scaduto",IF(AND(K383="Offerta",Y383="",W383&lt;&gt;"",TODAY()-W383&gt;3),"Verificare offerta","OK"))))))</f>
        <v/>
      </c>
      <c r="AM383" s="38" t="n"/>
      <c r="AN383" s="39" t="n"/>
      <c r="AO383" s="11">
        <f>IF(AND(AN383&lt;&gt;"",AN383&lt;TODAY(),M383="In corso"),1,0)</f>
        <v/>
      </c>
      <c r="AP383" s="84">
        <f>IF(B383="","",IF(OR(M383="Vinta",M383="Persa"),0,IF(AL383="Contattare subito",50,0)+IF(AL383="Follow-up scaduto",40,0)+IF(AL383="Lead in stallo",35,0)+IF(AJ383="Hot",30,IF(AJ383="Alta",20,IF(AJ383="Media",10,0)))+IF(AO383=1,10,0)+L383/10+ROW()/100000))</f>
        <v/>
      </c>
    </row>
    <row r="384">
      <c r="A384" s="7">
        <f>IF(B384="","",ROW()-1)</f>
        <v/>
      </c>
      <c r="B384" s="14" t="n"/>
      <c r="C384" s="14" t="n"/>
      <c r="D384" s="14" t="n"/>
      <c r="E384" s="14" t="n"/>
      <c r="F384" s="14" t="n"/>
      <c r="G384" s="14" t="n"/>
      <c r="H384" s="14" t="n"/>
      <c r="I384" s="14" t="n"/>
      <c r="J384" s="14" t="n"/>
      <c r="K384" s="14" t="n"/>
      <c r="L384" s="7">
        <f>IF(K384="","",IF(K384="Nuovo",1,IF(K384="Tentativo contatto",1,IF(K384="Contattato",2,IF(K384="Qualificato",4,IF(K384="Visita fissata",5,IF(K384="Visita effettuata",6,IF(K384="Trattativa",7,IF(K384="Offerta",8,IF(K384="Prenotazione",9,IF(K384="Venduto",10,""))))))))))))</f>
        <v/>
      </c>
      <c r="M384" s="14" t="n"/>
      <c r="N384" s="7">
        <f>IF(L384&gt;=4,1,0)</f>
        <v/>
      </c>
      <c r="O384" s="7">
        <f>IF(L384&gt;=6,1,0)</f>
        <v/>
      </c>
      <c r="P384" s="7">
        <f>IF(L384&gt;=7,1,0)</f>
        <v/>
      </c>
      <c r="Q384" s="7">
        <f>IF(L384&gt;=8,1,0)</f>
        <v/>
      </c>
      <c r="R384" s="7">
        <f>IF(L384&gt;=9,1,0)</f>
        <v/>
      </c>
      <c r="S384" s="7">
        <f>IF(OR(L384=10,M384="Vinta"),1,0)</f>
        <v/>
      </c>
      <c r="T384" s="7">
        <f>IF(M384="Persa",1,0)</f>
        <v/>
      </c>
      <c r="U384" s="14" t="n"/>
      <c r="V384" s="14" t="n"/>
      <c r="W384" s="14" t="n"/>
      <c r="X384" s="14" t="n"/>
      <c r="Y384" s="15" t="n"/>
      <c r="Z384" s="15" t="n"/>
      <c r="AA384" s="15" t="n"/>
      <c r="AB384" s="14" t="n"/>
      <c r="AC384" s="7">
        <f>IF(B384="","",IF(AB384="",TODAY()-B384,AB384-B384))</f>
        <v/>
      </c>
      <c r="AD384" s="14" t="n"/>
      <c r="AE384" s="14" t="n"/>
      <c r="AF384" s="14" t="n"/>
      <c r="AG384" s="37">
        <f>IF(B384="","",MAX(B384,IF(U384="",0,U384),IF(W384="",0,W384),IF(AB384="",0,AB384),IF(AN384="",0,AN384)))</f>
        <v/>
      </c>
      <c r="AH384" s="11">
        <f>IF(AG384="","",TODAY()-AG384)</f>
        <v/>
      </c>
      <c r="AI384" s="11">
        <f>IF(B384="","",MIN(100,IF(J384&gt;=300000,20,IF(J384&gt;=200000,10,5))+IF(OR(C384="Referral",C384="Passaparola"),20,IF(OR(C384="Sito web",C384="LinkedIn",C384="Email marketing"),15,10))+IF(L384&gt;=8,25,IF(L384&gt;=6,18,IF(L384&gt;=4,12,5)))+IF(AND(V384&lt;&gt;"",V384&lt;&gt;"Non risponde",V384&lt;&gt;"Non interessato"),10,0)+IF(X384="Eseguita",10,0)+IF(Z384&gt;0,15,0)))</f>
        <v/>
      </c>
      <c r="AJ384" s="11">
        <f>IF(AI384="","",IF(AI384&gt;=80,"Hot",IF(AI384&gt;=60,"Alta",IF(AI384&gt;=40,"Media","Bassa"))))</f>
        <v/>
      </c>
      <c r="AK384" s="11">
        <f>IF(B384="","",IF(U384="",TODAY()-B384,U384-B384))</f>
        <v/>
      </c>
      <c r="AL384" s="11">
        <f>IF(B384="","",IF(M384="Vinta","Chiusa - vinta",IF(M384="Persa","Chiusa - persa",IF(AND(U384="",TODAY()-B384&gt;1),"Contattare subito",IF(AND(M384="In corso",AH384&gt;7),"Lead in stallo",IF(AND(AN384&lt;&gt;"",AN384&lt;TODAY(),M384="In corso"),"Follow-up scaduto",IF(AND(K384="Offerta",Y384="",W384&lt;&gt;"",TODAY()-W384&gt;3),"Verificare offerta","OK"))))))</f>
        <v/>
      </c>
      <c r="AM384" s="38" t="n"/>
      <c r="AN384" s="39" t="n"/>
      <c r="AO384" s="11">
        <f>IF(AND(AN384&lt;&gt;"",AN384&lt;TODAY(),M384="In corso"),1,0)</f>
        <v/>
      </c>
      <c r="AP384" s="84">
        <f>IF(B384="","",IF(OR(M384="Vinta",M384="Persa"),0,IF(AL384="Contattare subito",50,0)+IF(AL384="Follow-up scaduto",40,0)+IF(AL384="Lead in stallo",35,0)+IF(AJ384="Hot",30,IF(AJ384="Alta",20,IF(AJ384="Media",10,0)))+IF(AO384=1,10,0)+L384/10+ROW()/100000))</f>
        <v/>
      </c>
    </row>
    <row r="385">
      <c r="A385" s="7">
        <f>IF(B385="","",ROW()-1)</f>
        <v/>
      </c>
      <c r="B385" s="14" t="n"/>
      <c r="C385" s="14" t="n"/>
      <c r="D385" s="14" t="n"/>
      <c r="E385" s="14" t="n"/>
      <c r="F385" s="14" t="n"/>
      <c r="G385" s="14" t="n"/>
      <c r="H385" s="14" t="n"/>
      <c r="I385" s="14" t="n"/>
      <c r="J385" s="14" t="n"/>
      <c r="K385" s="14" t="n"/>
      <c r="L385" s="7">
        <f>IF(K385="","",IF(K385="Nuovo",1,IF(K385="Tentativo contatto",1,IF(K385="Contattato",2,IF(K385="Qualificato",4,IF(K385="Visita fissata",5,IF(K385="Visita effettuata",6,IF(K385="Trattativa",7,IF(K385="Offerta",8,IF(K385="Prenotazione",9,IF(K385="Venduto",10,""))))))))))))</f>
        <v/>
      </c>
      <c r="M385" s="14" t="n"/>
      <c r="N385" s="7">
        <f>IF(L385&gt;=4,1,0)</f>
        <v/>
      </c>
      <c r="O385" s="7">
        <f>IF(L385&gt;=6,1,0)</f>
        <v/>
      </c>
      <c r="P385" s="7">
        <f>IF(L385&gt;=7,1,0)</f>
        <v/>
      </c>
      <c r="Q385" s="7">
        <f>IF(L385&gt;=8,1,0)</f>
        <v/>
      </c>
      <c r="R385" s="7">
        <f>IF(L385&gt;=9,1,0)</f>
        <v/>
      </c>
      <c r="S385" s="7">
        <f>IF(OR(L385=10,M385="Vinta"),1,0)</f>
        <v/>
      </c>
      <c r="T385" s="7">
        <f>IF(M385="Persa",1,0)</f>
        <v/>
      </c>
      <c r="U385" s="14" t="n"/>
      <c r="V385" s="14" t="n"/>
      <c r="W385" s="14" t="n"/>
      <c r="X385" s="14" t="n"/>
      <c r="Y385" s="15" t="n"/>
      <c r="Z385" s="15" t="n"/>
      <c r="AA385" s="15" t="n"/>
      <c r="AB385" s="14" t="n"/>
      <c r="AC385" s="7">
        <f>IF(B385="","",IF(AB385="",TODAY()-B385,AB385-B385))</f>
        <v/>
      </c>
      <c r="AD385" s="14" t="n"/>
      <c r="AE385" s="14" t="n"/>
      <c r="AF385" s="14" t="n"/>
      <c r="AG385" s="37">
        <f>IF(B385="","",MAX(B385,IF(U385="",0,U385),IF(W385="",0,W385),IF(AB385="",0,AB385),IF(AN385="",0,AN385)))</f>
        <v/>
      </c>
      <c r="AH385" s="11">
        <f>IF(AG385="","",TODAY()-AG385)</f>
        <v/>
      </c>
      <c r="AI385" s="11">
        <f>IF(B385="","",MIN(100,IF(J385&gt;=300000,20,IF(J385&gt;=200000,10,5))+IF(OR(C385="Referral",C385="Passaparola"),20,IF(OR(C385="Sito web",C385="LinkedIn",C385="Email marketing"),15,10))+IF(L385&gt;=8,25,IF(L385&gt;=6,18,IF(L385&gt;=4,12,5)))+IF(AND(V385&lt;&gt;"",V385&lt;&gt;"Non risponde",V385&lt;&gt;"Non interessato"),10,0)+IF(X385="Eseguita",10,0)+IF(Z385&gt;0,15,0)))</f>
        <v/>
      </c>
      <c r="AJ385" s="11">
        <f>IF(AI385="","",IF(AI385&gt;=80,"Hot",IF(AI385&gt;=60,"Alta",IF(AI385&gt;=40,"Media","Bassa"))))</f>
        <v/>
      </c>
      <c r="AK385" s="11">
        <f>IF(B385="","",IF(U385="",TODAY()-B385,U385-B385))</f>
        <v/>
      </c>
      <c r="AL385" s="11">
        <f>IF(B385="","",IF(M385="Vinta","Chiusa - vinta",IF(M385="Persa","Chiusa - persa",IF(AND(U385="",TODAY()-B385&gt;1),"Contattare subito",IF(AND(M385="In corso",AH385&gt;7),"Lead in stallo",IF(AND(AN385&lt;&gt;"",AN385&lt;TODAY(),M385="In corso"),"Follow-up scaduto",IF(AND(K385="Offerta",Y385="",W385&lt;&gt;"",TODAY()-W385&gt;3),"Verificare offerta","OK"))))))</f>
        <v/>
      </c>
      <c r="AM385" s="38" t="n"/>
      <c r="AN385" s="39" t="n"/>
      <c r="AO385" s="11">
        <f>IF(AND(AN385&lt;&gt;"",AN385&lt;TODAY(),M385="In corso"),1,0)</f>
        <v/>
      </c>
      <c r="AP385" s="84">
        <f>IF(B385="","",IF(OR(M385="Vinta",M385="Persa"),0,IF(AL385="Contattare subito",50,0)+IF(AL385="Follow-up scaduto",40,0)+IF(AL385="Lead in stallo",35,0)+IF(AJ385="Hot",30,IF(AJ385="Alta",20,IF(AJ385="Media",10,0)))+IF(AO385=1,10,0)+L385/10+ROW()/100000))</f>
        <v/>
      </c>
    </row>
    <row r="386">
      <c r="A386" s="7">
        <f>IF(B386="","",ROW()-1)</f>
        <v/>
      </c>
      <c r="B386" s="14" t="n"/>
      <c r="C386" s="14" t="n"/>
      <c r="D386" s="14" t="n"/>
      <c r="E386" s="14" t="n"/>
      <c r="F386" s="14" t="n"/>
      <c r="G386" s="14" t="n"/>
      <c r="H386" s="14" t="n"/>
      <c r="I386" s="14" t="n"/>
      <c r="J386" s="14" t="n"/>
      <c r="K386" s="14" t="n"/>
      <c r="L386" s="7">
        <f>IF(K386="","",IF(K386="Nuovo",1,IF(K386="Tentativo contatto",1,IF(K386="Contattato",2,IF(K386="Qualificato",4,IF(K386="Visita fissata",5,IF(K386="Visita effettuata",6,IF(K386="Trattativa",7,IF(K386="Offerta",8,IF(K386="Prenotazione",9,IF(K386="Venduto",10,""))))))))))))</f>
        <v/>
      </c>
      <c r="M386" s="14" t="n"/>
      <c r="N386" s="7">
        <f>IF(L386&gt;=4,1,0)</f>
        <v/>
      </c>
      <c r="O386" s="7">
        <f>IF(L386&gt;=6,1,0)</f>
        <v/>
      </c>
      <c r="P386" s="7">
        <f>IF(L386&gt;=7,1,0)</f>
        <v/>
      </c>
      <c r="Q386" s="7">
        <f>IF(L386&gt;=8,1,0)</f>
        <v/>
      </c>
      <c r="R386" s="7">
        <f>IF(L386&gt;=9,1,0)</f>
        <v/>
      </c>
      <c r="S386" s="7">
        <f>IF(OR(L386=10,M386="Vinta"),1,0)</f>
        <v/>
      </c>
      <c r="T386" s="7">
        <f>IF(M386="Persa",1,0)</f>
        <v/>
      </c>
      <c r="U386" s="14" t="n"/>
      <c r="V386" s="14" t="n"/>
      <c r="W386" s="14" t="n"/>
      <c r="X386" s="14" t="n"/>
      <c r="Y386" s="15" t="n"/>
      <c r="Z386" s="15" t="n"/>
      <c r="AA386" s="15" t="n"/>
      <c r="AB386" s="14" t="n"/>
      <c r="AC386" s="7">
        <f>IF(B386="","",IF(AB386="",TODAY()-B386,AB386-B386))</f>
        <v/>
      </c>
      <c r="AD386" s="14" t="n"/>
      <c r="AE386" s="14" t="n"/>
      <c r="AF386" s="14" t="n"/>
      <c r="AG386" s="37">
        <f>IF(B386="","",MAX(B386,IF(U386="",0,U386),IF(W386="",0,W386),IF(AB386="",0,AB386),IF(AN386="",0,AN386)))</f>
        <v/>
      </c>
      <c r="AH386" s="11">
        <f>IF(AG386="","",TODAY()-AG386)</f>
        <v/>
      </c>
      <c r="AI386" s="11">
        <f>IF(B386="","",MIN(100,IF(J386&gt;=300000,20,IF(J386&gt;=200000,10,5))+IF(OR(C386="Referral",C386="Passaparola"),20,IF(OR(C386="Sito web",C386="LinkedIn",C386="Email marketing"),15,10))+IF(L386&gt;=8,25,IF(L386&gt;=6,18,IF(L386&gt;=4,12,5)))+IF(AND(V386&lt;&gt;"",V386&lt;&gt;"Non risponde",V386&lt;&gt;"Non interessato"),10,0)+IF(X386="Eseguita",10,0)+IF(Z386&gt;0,15,0)))</f>
        <v/>
      </c>
      <c r="AJ386" s="11">
        <f>IF(AI386="","",IF(AI386&gt;=80,"Hot",IF(AI386&gt;=60,"Alta",IF(AI386&gt;=40,"Media","Bassa"))))</f>
        <v/>
      </c>
      <c r="AK386" s="11">
        <f>IF(B386="","",IF(U386="",TODAY()-B386,U386-B386))</f>
        <v/>
      </c>
      <c r="AL386" s="11">
        <f>IF(B386="","",IF(M386="Vinta","Chiusa - vinta",IF(M386="Persa","Chiusa - persa",IF(AND(U386="",TODAY()-B386&gt;1),"Contattare subito",IF(AND(M386="In corso",AH386&gt;7),"Lead in stallo",IF(AND(AN386&lt;&gt;"",AN386&lt;TODAY(),M386="In corso"),"Follow-up scaduto",IF(AND(K386="Offerta",Y386="",W386&lt;&gt;"",TODAY()-W386&gt;3),"Verificare offerta","OK"))))))</f>
        <v/>
      </c>
      <c r="AM386" s="38" t="n"/>
      <c r="AN386" s="39" t="n"/>
      <c r="AO386" s="11">
        <f>IF(AND(AN386&lt;&gt;"",AN386&lt;TODAY(),M386="In corso"),1,0)</f>
        <v/>
      </c>
      <c r="AP386" s="84">
        <f>IF(B386="","",IF(OR(M386="Vinta",M386="Persa"),0,IF(AL386="Contattare subito",50,0)+IF(AL386="Follow-up scaduto",40,0)+IF(AL386="Lead in stallo",35,0)+IF(AJ386="Hot",30,IF(AJ386="Alta",20,IF(AJ386="Media",10,0)))+IF(AO386=1,10,0)+L386/10+ROW()/100000))</f>
        <v/>
      </c>
    </row>
    <row r="387">
      <c r="A387" s="7">
        <f>IF(B387="","",ROW()-1)</f>
        <v/>
      </c>
      <c r="B387" s="14" t="n"/>
      <c r="C387" s="14" t="n"/>
      <c r="D387" s="14" t="n"/>
      <c r="E387" s="14" t="n"/>
      <c r="F387" s="14" t="n"/>
      <c r="G387" s="14" t="n"/>
      <c r="H387" s="14" t="n"/>
      <c r="I387" s="14" t="n"/>
      <c r="J387" s="14" t="n"/>
      <c r="K387" s="14" t="n"/>
      <c r="L387" s="7">
        <f>IF(K387="","",IF(K387="Nuovo",1,IF(K387="Tentativo contatto",1,IF(K387="Contattato",2,IF(K387="Qualificato",4,IF(K387="Visita fissata",5,IF(K387="Visita effettuata",6,IF(K387="Trattativa",7,IF(K387="Offerta",8,IF(K387="Prenotazione",9,IF(K387="Venduto",10,""))))))))))))</f>
        <v/>
      </c>
      <c r="M387" s="14" t="n"/>
      <c r="N387" s="7">
        <f>IF(L387&gt;=4,1,0)</f>
        <v/>
      </c>
      <c r="O387" s="7">
        <f>IF(L387&gt;=6,1,0)</f>
        <v/>
      </c>
      <c r="P387" s="7">
        <f>IF(L387&gt;=7,1,0)</f>
        <v/>
      </c>
      <c r="Q387" s="7">
        <f>IF(L387&gt;=8,1,0)</f>
        <v/>
      </c>
      <c r="R387" s="7">
        <f>IF(L387&gt;=9,1,0)</f>
        <v/>
      </c>
      <c r="S387" s="7">
        <f>IF(OR(L387=10,M387="Vinta"),1,0)</f>
        <v/>
      </c>
      <c r="T387" s="7">
        <f>IF(M387="Persa",1,0)</f>
        <v/>
      </c>
      <c r="U387" s="14" t="n"/>
      <c r="V387" s="14" t="n"/>
      <c r="W387" s="14" t="n"/>
      <c r="X387" s="14" t="n"/>
      <c r="Y387" s="15" t="n"/>
      <c r="Z387" s="15" t="n"/>
      <c r="AA387" s="15" t="n"/>
      <c r="AB387" s="14" t="n"/>
      <c r="AC387" s="7">
        <f>IF(B387="","",IF(AB387="",TODAY()-B387,AB387-B387))</f>
        <v/>
      </c>
      <c r="AD387" s="14" t="n"/>
      <c r="AE387" s="14" t="n"/>
      <c r="AF387" s="14" t="n"/>
      <c r="AG387" s="37">
        <f>IF(B387="","",MAX(B387,IF(U387="",0,U387),IF(W387="",0,W387),IF(AB387="",0,AB387),IF(AN387="",0,AN387)))</f>
        <v/>
      </c>
      <c r="AH387" s="11">
        <f>IF(AG387="","",TODAY()-AG387)</f>
        <v/>
      </c>
      <c r="AI387" s="11">
        <f>IF(B387="","",MIN(100,IF(J387&gt;=300000,20,IF(J387&gt;=200000,10,5))+IF(OR(C387="Referral",C387="Passaparola"),20,IF(OR(C387="Sito web",C387="LinkedIn",C387="Email marketing"),15,10))+IF(L387&gt;=8,25,IF(L387&gt;=6,18,IF(L387&gt;=4,12,5)))+IF(AND(V387&lt;&gt;"",V387&lt;&gt;"Non risponde",V387&lt;&gt;"Non interessato"),10,0)+IF(X387="Eseguita",10,0)+IF(Z387&gt;0,15,0)))</f>
        <v/>
      </c>
      <c r="AJ387" s="11">
        <f>IF(AI387="","",IF(AI387&gt;=80,"Hot",IF(AI387&gt;=60,"Alta",IF(AI387&gt;=40,"Media","Bassa"))))</f>
        <v/>
      </c>
      <c r="AK387" s="11">
        <f>IF(B387="","",IF(U387="",TODAY()-B387,U387-B387))</f>
        <v/>
      </c>
      <c r="AL387" s="11">
        <f>IF(B387="","",IF(M387="Vinta","Chiusa - vinta",IF(M387="Persa","Chiusa - persa",IF(AND(U387="",TODAY()-B387&gt;1),"Contattare subito",IF(AND(M387="In corso",AH387&gt;7),"Lead in stallo",IF(AND(AN387&lt;&gt;"",AN387&lt;TODAY(),M387="In corso"),"Follow-up scaduto",IF(AND(K387="Offerta",Y387="",W387&lt;&gt;"",TODAY()-W387&gt;3),"Verificare offerta","OK"))))))</f>
        <v/>
      </c>
      <c r="AM387" s="38" t="n"/>
      <c r="AN387" s="39" t="n"/>
      <c r="AO387" s="11">
        <f>IF(AND(AN387&lt;&gt;"",AN387&lt;TODAY(),M387="In corso"),1,0)</f>
        <v/>
      </c>
      <c r="AP387" s="84">
        <f>IF(B387="","",IF(OR(M387="Vinta",M387="Persa"),0,IF(AL387="Contattare subito",50,0)+IF(AL387="Follow-up scaduto",40,0)+IF(AL387="Lead in stallo",35,0)+IF(AJ387="Hot",30,IF(AJ387="Alta",20,IF(AJ387="Media",10,0)))+IF(AO387=1,10,0)+L387/10+ROW()/100000))</f>
        <v/>
      </c>
    </row>
    <row r="388">
      <c r="A388" s="7">
        <f>IF(B388="","",ROW()-1)</f>
        <v/>
      </c>
      <c r="B388" s="14" t="n"/>
      <c r="C388" s="14" t="n"/>
      <c r="D388" s="14" t="n"/>
      <c r="E388" s="14" t="n"/>
      <c r="F388" s="14" t="n"/>
      <c r="G388" s="14" t="n"/>
      <c r="H388" s="14" t="n"/>
      <c r="I388" s="14" t="n"/>
      <c r="J388" s="14" t="n"/>
      <c r="K388" s="14" t="n"/>
      <c r="L388" s="7">
        <f>IF(K388="","",IF(K388="Nuovo",1,IF(K388="Tentativo contatto",1,IF(K388="Contattato",2,IF(K388="Qualificato",4,IF(K388="Visita fissata",5,IF(K388="Visita effettuata",6,IF(K388="Trattativa",7,IF(K388="Offerta",8,IF(K388="Prenotazione",9,IF(K388="Venduto",10,""))))))))))))</f>
        <v/>
      </c>
      <c r="M388" s="14" t="n"/>
      <c r="N388" s="7">
        <f>IF(L388&gt;=4,1,0)</f>
        <v/>
      </c>
      <c r="O388" s="7">
        <f>IF(L388&gt;=6,1,0)</f>
        <v/>
      </c>
      <c r="P388" s="7">
        <f>IF(L388&gt;=7,1,0)</f>
        <v/>
      </c>
      <c r="Q388" s="7">
        <f>IF(L388&gt;=8,1,0)</f>
        <v/>
      </c>
      <c r="R388" s="7">
        <f>IF(L388&gt;=9,1,0)</f>
        <v/>
      </c>
      <c r="S388" s="7">
        <f>IF(OR(L388=10,M388="Vinta"),1,0)</f>
        <v/>
      </c>
      <c r="T388" s="7">
        <f>IF(M388="Persa",1,0)</f>
        <v/>
      </c>
      <c r="U388" s="14" t="n"/>
      <c r="V388" s="14" t="n"/>
      <c r="W388" s="14" t="n"/>
      <c r="X388" s="14" t="n"/>
      <c r="Y388" s="15" t="n"/>
      <c r="Z388" s="15" t="n"/>
      <c r="AA388" s="15" t="n"/>
      <c r="AB388" s="14" t="n"/>
      <c r="AC388" s="7">
        <f>IF(B388="","",IF(AB388="",TODAY()-B388,AB388-B388))</f>
        <v/>
      </c>
      <c r="AD388" s="14" t="n"/>
      <c r="AE388" s="14" t="n"/>
      <c r="AF388" s="14" t="n"/>
      <c r="AG388" s="37">
        <f>IF(B388="","",MAX(B388,IF(U388="",0,U388),IF(W388="",0,W388),IF(AB388="",0,AB388),IF(AN388="",0,AN388)))</f>
        <v/>
      </c>
      <c r="AH388" s="11">
        <f>IF(AG388="","",TODAY()-AG388)</f>
        <v/>
      </c>
      <c r="AI388" s="11">
        <f>IF(B388="","",MIN(100,IF(J388&gt;=300000,20,IF(J388&gt;=200000,10,5))+IF(OR(C388="Referral",C388="Passaparola"),20,IF(OR(C388="Sito web",C388="LinkedIn",C388="Email marketing"),15,10))+IF(L388&gt;=8,25,IF(L388&gt;=6,18,IF(L388&gt;=4,12,5)))+IF(AND(V388&lt;&gt;"",V388&lt;&gt;"Non risponde",V388&lt;&gt;"Non interessato"),10,0)+IF(X388="Eseguita",10,0)+IF(Z388&gt;0,15,0)))</f>
        <v/>
      </c>
      <c r="AJ388" s="11">
        <f>IF(AI388="","",IF(AI388&gt;=80,"Hot",IF(AI388&gt;=60,"Alta",IF(AI388&gt;=40,"Media","Bassa"))))</f>
        <v/>
      </c>
      <c r="AK388" s="11">
        <f>IF(B388="","",IF(U388="",TODAY()-B388,U388-B388))</f>
        <v/>
      </c>
      <c r="AL388" s="11">
        <f>IF(B388="","",IF(M388="Vinta","Chiusa - vinta",IF(M388="Persa","Chiusa - persa",IF(AND(U388="",TODAY()-B388&gt;1),"Contattare subito",IF(AND(M388="In corso",AH388&gt;7),"Lead in stallo",IF(AND(AN388&lt;&gt;"",AN388&lt;TODAY(),M388="In corso"),"Follow-up scaduto",IF(AND(K388="Offerta",Y388="",W388&lt;&gt;"",TODAY()-W388&gt;3),"Verificare offerta","OK"))))))</f>
        <v/>
      </c>
      <c r="AM388" s="38" t="n"/>
      <c r="AN388" s="39" t="n"/>
      <c r="AO388" s="11">
        <f>IF(AND(AN388&lt;&gt;"",AN388&lt;TODAY(),M388="In corso"),1,0)</f>
        <v/>
      </c>
      <c r="AP388" s="84">
        <f>IF(B388="","",IF(OR(M388="Vinta",M388="Persa"),0,IF(AL388="Contattare subito",50,0)+IF(AL388="Follow-up scaduto",40,0)+IF(AL388="Lead in stallo",35,0)+IF(AJ388="Hot",30,IF(AJ388="Alta",20,IF(AJ388="Media",10,0)))+IF(AO388=1,10,0)+L388/10+ROW()/100000))</f>
        <v/>
      </c>
    </row>
    <row r="389">
      <c r="A389" s="7">
        <f>IF(B389="","",ROW()-1)</f>
        <v/>
      </c>
      <c r="B389" s="14" t="n"/>
      <c r="C389" s="14" t="n"/>
      <c r="D389" s="14" t="n"/>
      <c r="E389" s="14" t="n"/>
      <c r="F389" s="14" t="n"/>
      <c r="G389" s="14" t="n"/>
      <c r="H389" s="14" t="n"/>
      <c r="I389" s="14" t="n"/>
      <c r="J389" s="14" t="n"/>
      <c r="K389" s="14" t="n"/>
      <c r="L389" s="7">
        <f>IF(K389="","",IF(K389="Nuovo",1,IF(K389="Tentativo contatto",1,IF(K389="Contattato",2,IF(K389="Qualificato",4,IF(K389="Visita fissata",5,IF(K389="Visita effettuata",6,IF(K389="Trattativa",7,IF(K389="Offerta",8,IF(K389="Prenotazione",9,IF(K389="Venduto",10,""))))))))))))</f>
        <v/>
      </c>
      <c r="M389" s="14" t="n"/>
      <c r="N389" s="7">
        <f>IF(L389&gt;=4,1,0)</f>
        <v/>
      </c>
      <c r="O389" s="7">
        <f>IF(L389&gt;=6,1,0)</f>
        <v/>
      </c>
      <c r="P389" s="7">
        <f>IF(L389&gt;=7,1,0)</f>
        <v/>
      </c>
      <c r="Q389" s="7">
        <f>IF(L389&gt;=8,1,0)</f>
        <v/>
      </c>
      <c r="R389" s="7">
        <f>IF(L389&gt;=9,1,0)</f>
        <v/>
      </c>
      <c r="S389" s="7">
        <f>IF(OR(L389=10,M389="Vinta"),1,0)</f>
        <v/>
      </c>
      <c r="T389" s="7">
        <f>IF(M389="Persa",1,0)</f>
        <v/>
      </c>
      <c r="U389" s="14" t="n"/>
      <c r="V389" s="14" t="n"/>
      <c r="W389" s="14" t="n"/>
      <c r="X389" s="14" t="n"/>
      <c r="Y389" s="15" t="n"/>
      <c r="Z389" s="15" t="n"/>
      <c r="AA389" s="15" t="n"/>
      <c r="AB389" s="14" t="n"/>
      <c r="AC389" s="7">
        <f>IF(B389="","",IF(AB389="",TODAY()-B389,AB389-B389))</f>
        <v/>
      </c>
      <c r="AD389" s="14" t="n"/>
      <c r="AE389" s="14" t="n"/>
      <c r="AF389" s="14" t="n"/>
      <c r="AG389" s="37">
        <f>IF(B389="","",MAX(B389,IF(U389="",0,U389),IF(W389="",0,W389),IF(AB389="",0,AB389),IF(AN389="",0,AN389)))</f>
        <v/>
      </c>
      <c r="AH389" s="11">
        <f>IF(AG389="","",TODAY()-AG389)</f>
        <v/>
      </c>
      <c r="AI389" s="11">
        <f>IF(B389="","",MIN(100,IF(J389&gt;=300000,20,IF(J389&gt;=200000,10,5))+IF(OR(C389="Referral",C389="Passaparola"),20,IF(OR(C389="Sito web",C389="LinkedIn",C389="Email marketing"),15,10))+IF(L389&gt;=8,25,IF(L389&gt;=6,18,IF(L389&gt;=4,12,5)))+IF(AND(V389&lt;&gt;"",V389&lt;&gt;"Non risponde",V389&lt;&gt;"Non interessato"),10,0)+IF(X389="Eseguita",10,0)+IF(Z389&gt;0,15,0)))</f>
        <v/>
      </c>
      <c r="AJ389" s="11">
        <f>IF(AI389="","",IF(AI389&gt;=80,"Hot",IF(AI389&gt;=60,"Alta",IF(AI389&gt;=40,"Media","Bassa"))))</f>
        <v/>
      </c>
      <c r="AK389" s="11">
        <f>IF(B389="","",IF(U389="",TODAY()-B389,U389-B389))</f>
        <v/>
      </c>
      <c r="AL389" s="11">
        <f>IF(B389="","",IF(M389="Vinta","Chiusa - vinta",IF(M389="Persa","Chiusa - persa",IF(AND(U389="",TODAY()-B389&gt;1),"Contattare subito",IF(AND(M389="In corso",AH389&gt;7),"Lead in stallo",IF(AND(AN389&lt;&gt;"",AN389&lt;TODAY(),M389="In corso"),"Follow-up scaduto",IF(AND(K389="Offerta",Y389="",W389&lt;&gt;"",TODAY()-W389&gt;3),"Verificare offerta","OK"))))))</f>
        <v/>
      </c>
      <c r="AM389" s="38" t="n"/>
      <c r="AN389" s="39" t="n"/>
      <c r="AO389" s="11">
        <f>IF(AND(AN389&lt;&gt;"",AN389&lt;TODAY(),M389="In corso"),1,0)</f>
        <v/>
      </c>
      <c r="AP389" s="84">
        <f>IF(B389="","",IF(OR(M389="Vinta",M389="Persa"),0,IF(AL389="Contattare subito",50,0)+IF(AL389="Follow-up scaduto",40,0)+IF(AL389="Lead in stallo",35,0)+IF(AJ389="Hot",30,IF(AJ389="Alta",20,IF(AJ389="Media",10,0)))+IF(AO389=1,10,0)+L389/10+ROW()/100000))</f>
        <v/>
      </c>
    </row>
    <row r="390">
      <c r="A390" s="7">
        <f>IF(B390="","",ROW()-1)</f>
        <v/>
      </c>
      <c r="B390" s="14" t="n"/>
      <c r="C390" s="14" t="n"/>
      <c r="D390" s="14" t="n"/>
      <c r="E390" s="14" t="n"/>
      <c r="F390" s="14" t="n"/>
      <c r="G390" s="14" t="n"/>
      <c r="H390" s="14" t="n"/>
      <c r="I390" s="14" t="n"/>
      <c r="J390" s="14" t="n"/>
      <c r="K390" s="14" t="n"/>
      <c r="L390" s="7">
        <f>IF(K390="","",IF(K390="Nuovo",1,IF(K390="Tentativo contatto",1,IF(K390="Contattato",2,IF(K390="Qualificato",4,IF(K390="Visita fissata",5,IF(K390="Visita effettuata",6,IF(K390="Trattativa",7,IF(K390="Offerta",8,IF(K390="Prenotazione",9,IF(K390="Venduto",10,""))))))))))))</f>
        <v/>
      </c>
      <c r="M390" s="14" t="n"/>
      <c r="N390" s="7">
        <f>IF(L390&gt;=4,1,0)</f>
        <v/>
      </c>
      <c r="O390" s="7">
        <f>IF(L390&gt;=6,1,0)</f>
        <v/>
      </c>
      <c r="P390" s="7">
        <f>IF(L390&gt;=7,1,0)</f>
        <v/>
      </c>
      <c r="Q390" s="7">
        <f>IF(L390&gt;=8,1,0)</f>
        <v/>
      </c>
      <c r="R390" s="7">
        <f>IF(L390&gt;=9,1,0)</f>
        <v/>
      </c>
      <c r="S390" s="7">
        <f>IF(OR(L390=10,M390="Vinta"),1,0)</f>
        <v/>
      </c>
      <c r="T390" s="7">
        <f>IF(M390="Persa",1,0)</f>
        <v/>
      </c>
      <c r="U390" s="14" t="n"/>
      <c r="V390" s="14" t="n"/>
      <c r="W390" s="14" t="n"/>
      <c r="X390" s="14" t="n"/>
      <c r="Y390" s="15" t="n"/>
      <c r="Z390" s="15" t="n"/>
      <c r="AA390" s="15" t="n"/>
      <c r="AB390" s="14" t="n"/>
      <c r="AC390" s="7">
        <f>IF(B390="","",IF(AB390="",TODAY()-B390,AB390-B390))</f>
        <v/>
      </c>
      <c r="AD390" s="14" t="n"/>
      <c r="AE390" s="14" t="n"/>
      <c r="AF390" s="14" t="n"/>
      <c r="AG390" s="37">
        <f>IF(B390="","",MAX(B390,IF(U390="",0,U390),IF(W390="",0,W390),IF(AB390="",0,AB390),IF(AN390="",0,AN390)))</f>
        <v/>
      </c>
      <c r="AH390" s="11">
        <f>IF(AG390="","",TODAY()-AG390)</f>
        <v/>
      </c>
      <c r="AI390" s="11">
        <f>IF(B390="","",MIN(100,IF(J390&gt;=300000,20,IF(J390&gt;=200000,10,5))+IF(OR(C390="Referral",C390="Passaparola"),20,IF(OR(C390="Sito web",C390="LinkedIn",C390="Email marketing"),15,10))+IF(L390&gt;=8,25,IF(L390&gt;=6,18,IF(L390&gt;=4,12,5)))+IF(AND(V390&lt;&gt;"",V390&lt;&gt;"Non risponde",V390&lt;&gt;"Non interessato"),10,0)+IF(X390="Eseguita",10,0)+IF(Z390&gt;0,15,0)))</f>
        <v/>
      </c>
      <c r="AJ390" s="11">
        <f>IF(AI390="","",IF(AI390&gt;=80,"Hot",IF(AI390&gt;=60,"Alta",IF(AI390&gt;=40,"Media","Bassa"))))</f>
        <v/>
      </c>
      <c r="AK390" s="11">
        <f>IF(B390="","",IF(U390="",TODAY()-B390,U390-B390))</f>
        <v/>
      </c>
      <c r="AL390" s="11">
        <f>IF(B390="","",IF(M390="Vinta","Chiusa - vinta",IF(M390="Persa","Chiusa - persa",IF(AND(U390="",TODAY()-B390&gt;1),"Contattare subito",IF(AND(M390="In corso",AH390&gt;7),"Lead in stallo",IF(AND(AN390&lt;&gt;"",AN390&lt;TODAY(),M390="In corso"),"Follow-up scaduto",IF(AND(K390="Offerta",Y390="",W390&lt;&gt;"",TODAY()-W390&gt;3),"Verificare offerta","OK"))))))</f>
        <v/>
      </c>
      <c r="AM390" s="38" t="n"/>
      <c r="AN390" s="39" t="n"/>
      <c r="AO390" s="11">
        <f>IF(AND(AN390&lt;&gt;"",AN390&lt;TODAY(),M390="In corso"),1,0)</f>
        <v/>
      </c>
      <c r="AP390" s="84">
        <f>IF(B390="","",IF(OR(M390="Vinta",M390="Persa"),0,IF(AL390="Contattare subito",50,0)+IF(AL390="Follow-up scaduto",40,0)+IF(AL390="Lead in stallo",35,0)+IF(AJ390="Hot",30,IF(AJ390="Alta",20,IF(AJ390="Media",10,0)))+IF(AO390=1,10,0)+L390/10+ROW()/100000))</f>
        <v/>
      </c>
    </row>
    <row r="391">
      <c r="A391" s="7">
        <f>IF(B391="","",ROW()-1)</f>
        <v/>
      </c>
      <c r="B391" s="14" t="n"/>
      <c r="C391" s="14" t="n"/>
      <c r="D391" s="14" t="n"/>
      <c r="E391" s="14" t="n"/>
      <c r="F391" s="14" t="n"/>
      <c r="G391" s="14" t="n"/>
      <c r="H391" s="14" t="n"/>
      <c r="I391" s="14" t="n"/>
      <c r="J391" s="14" t="n"/>
      <c r="K391" s="14" t="n"/>
      <c r="L391" s="7">
        <f>IF(K391="","",IF(K391="Nuovo",1,IF(K391="Tentativo contatto",1,IF(K391="Contattato",2,IF(K391="Qualificato",4,IF(K391="Visita fissata",5,IF(K391="Visita effettuata",6,IF(K391="Trattativa",7,IF(K391="Offerta",8,IF(K391="Prenotazione",9,IF(K391="Venduto",10,""))))))))))))</f>
        <v/>
      </c>
      <c r="M391" s="14" t="n"/>
      <c r="N391" s="7">
        <f>IF(L391&gt;=4,1,0)</f>
        <v/>
      </c>
      <c r="O391" s="7">
        <f>IF(L391&gt;=6,1,0)</f>
        <v/>
      </c>
      <c r="P391" s="7">
        <f>IF(L391&gt;=7,1,0)</f>
        <v/>
      </c>
      <c r="Q391" s="7">
        <f>IF(L391&gt;=8,1,0)</f>
        <v/>
      </c>
      <c r="R391" s="7">
        <f>IF(L391&gt;=9,1,0)</f>
        <v/>
      </c>
      <c r="S391" s="7">
        <f>IF(OR(L391=10,M391="Vinta"),1,0)</f>
        <v/>
      </c>
      <c r="T391" s="7">
        <f>IF(M391="Persa",1,0)</f>
        <v/>
      </c>
      <c r="U391" s="14" t="n"/>
      <c r="V391" s="14" t="n"/>
      <c r="W391" s="14" t="n"/>
      <c r="X391" s="14" t="n"/>
      <c r="Y391" s="15" t="n"/>
      <c r="Z391" s="15" t="n"/>
      <c r="AA391" s="15" t="n"/>
      <c r="AB391" s="14" t="n"/>
      <c r="AC391" s="7">
        <f>IF(B391="","",IF(AB391="",TODAY()-B391,AB391-B391))</f>
        <v/>
      </c>
      <c r="AD391" s="14" t="n"/>
      <c r="AE391" s="14" t="n"/>
      <c r="AF391" s="14" t="n"/>
      <c r="AG391" s="37">
        <f>IF(B391="","",MAX(B391,IF(U391="",0,U391),IF(W391="",0,W391),IF(AB391="",0,AB391),IF(AN391="",0,AN391)))</f>
        <v/>
      </c>
      <c r="AH391" s="11">
        <f>IF(AG391="","",TODAY()-AG391)</f>
        <v/>
      </c>
      <c r="AI391" s="11">
        <f>IF(B391="","",MIN(100,IF(J391&gt;=300000,20,IF(J391&gt;=200000,10,5))+IF(OR(C391="Referral",C391="Passaparola"),20,IF(OR(C391="Sito web",C391="LinkedIn",C391="Email marketing"),15,10))+IF(L391&gt;=8,25,IF(L391&gt;=6,18,IF(L391&gt;=4,12,5)))+IF(AND(V391&lt;&gt;"",V391&lt;&gt;"Non risponde",V391&lt;&gt;"Non interessato"),10,0)+IF(X391="Eseguita",10,0)+IF(Z391&gt;0,15,0)))</f>
        <v/>
      </c>
      <c r="AJ391" s="11">
        <f>IF(AI391="","",IF(AI391&gt;=80,"Hot",IF(AI391&gt;=60,"Alta",IF(AI391&gt;=40,"Media","Bassa"))))</f>
        <v/>
      </c>
      <c r="AK391" s="11">
        <f>IF(B391="","",IF(U391="",TODAY()-B391,U391-B391))</f>
        <v/>
      </c>
      <c r="AL391" s="11">
        <f>IF(B391="","",IF(M391="Vinta","Chiusa - vinta",IF(M391="Persa","Chiusa - persa",IF(AND(U391="",TODAY()-B391&gt;1),"Contattare subito",IF(AND(M391="In corso",AH391&gt;7),"Lead in stallo",IF(AND(AN391&lt;&gt;"",AN391&lt;TODAY(),M391="In corso"),"Follow-up scaduto",IF(AND(K391="Offerta",Y391="",W391&lt;&gt;"",TODAY()-W391&gt;3),"Verificare offerta","OK"))))))</f>
        <v/>
      </c>
      <c r="AM391" s="38" t="n"/>
      <c r="AN391" s="39" t="n"/>
      <c r="AO391" s="11">
        <f>IF(AND(AN391&lt;&gt;"",AN391&lt;TODAY(),M391="In corso"),1,0)</f>
        <v/>
      </c>
      <c r="AP391" s="84">
        <f>IF(B391="","",IF(OR(M391="Vinta",M391="Persa"),0,IF(AL391="Contattare subito",50,0)+IF(AL391="Follow-up scaduto",40,0)+IF(AL391="Lead in stallo",35,0)+IF(AJ391="Hot",30,IF(AJ391="Alta",20,IF(AJ391="Media",10,0)))+IF(AO391=1,10,0)+L391/10+ROW()/100000))</f>
        <v/>
      </c>
    </row>
    <row r="392">
      <c r="A392" s="7">
        <f>IF(B392="","",ROW()-1)</f>
        <v/>
      </c>
      <c r="B392" s="14" t="n"/>
      <c r="C392" s="14" t="n"/>
      <c r="D392" s="14" t="n"/>
      <c r="E392" s="14" t="n"/>
      <c r="F392" s="14" t="n"/>
      <c r="G392" s="14" t="n"/>
      <c r="H392" s="14" t="n"/>
      <c r="I392" s="14" t="n"/>
      <c r="J392" s="14" t="n"/>
      <c r="K392" s="14" t="n"/>
      <c r="L392" s="7">
        <f>IF(K392="","",IF(K392="Nuovo",1,IF(K392="Tentativo contatto",1,IF(K392="Contattato",2,IF(K392="Qualificato",4,IF(K392="Visita fissata",5,IF(K392="Visita effettuata",6,IF(K392="Trattativa",7,IF(K392="Offerta",8,IF(K392="Prenotazione",9,IF(K392="Venduto",10,""))))))))))))</f>
        <v/>
      </c>
      <c r="M392" s="14" t="n"/>
      <c r="N392" s="7">
        <f>IF(L392&gt;=4,1,0)</f>
        <v/>
      </c>
      <c r="O392" s="7">
        <f>IF(L392&gt;=6,1,0)</f>
        <v/>
      </c>
      <c r="P392" s="7">
        <f>IF(L392&gt;=7,1,0)</f>
        <v/>
      </c>
      <c r="Q392" s="7">
        <f>IF(L392&gt;=8,1,0)</f>
        <v/>
      </c>
      <c r="R392" s="7">
        <f>IF(L392&gt;=9,1,0)</f>
        <v/>
      </c>
      <c r="S392" s="7">
        <f>IF(OR(L392=10,M392="Vinta"),1,0)</f>
        <v/>
      </c>
      <c r="T392" s="7">
        <f>IF(M392="Persa",1,0)</f>
        <v/>
      </c>
      <c r="U392" s="14" t="n"/>
      <c r="V392" s="14" t="n"/>
      <c r="W392" s="14" t="n"/>
      <c r="X392" s="14" t="n"/>
      <c r="Y392" s="15" t="n"/>
      <c r="Z392" s="15" t="n"/>
      <c r="AA392" s="15" t="n"/>
      <c r="AB392" s="14" t="n"/>
      <c r="AC392" s="7">
        <f>IF(B392="","",IF(AB392="",TODAY()-B392,AB392-B392))</f>
        <v/>
      </c>
      <c r="AD392" s="14" t="n"/>
      <c r="AE392" s="14" t="n"/>
      <c r="AF392" s="14" t="n"/>
      <c r="AG392" s="37">
        <f>IF(B392="","",MAX(B392,IF(U392="",0,U392),IF(W392="",0,W392),IF(AB392="",0,AB392),IF(AN392="",0,AN392)))</f>
        <v/>
      </c>
      <c r="AH392" s="11">
        <f>IF(AG392="","",TODAY()-AG392)</f>
        <v/>
      </c>
      <c r="AI392" s="11">
        <f>IF(B392="","",MIN(100,IF(J392&gt;=300000,20,IF(J392&gt;=200000,10,5))+IF(OR(C392="Referral",C392="Passaparola"),20,IF(OR(C392="Sito web",C392="LinkedIn",C392="Email marketing"),15,10))+IF(L392&gt;=8,25,IF(L392&gt;=6,18,IF(L392&gt;=4,12,5)))+IF(AND(V392&lt;&gt;"",V392&lt;&gt;"Non risponde",V392&lt;&gt;"Non interessato"),10,0)+IF(X392="Eseguita",10,0)+IF(Z392&gt;0,15,0)))</f>
        <v/>
      </c>
      <c r="AJ392" s="11">
        <f>IF(AI392="","",IF(AI392&gt;=80,"Hot",IF(AI392&gt;=60,"Alta",IF(AI392&gt;=40,"Media","Bassa"))))</f>
        <v/>
      </c>
      <c r="AK392" s="11">
        <f>IF(B392="","",IF(U392="",TODAY()-B392,U392-B392))</f>
        <v/>
      </c>
      <c r="AL392" s="11">
        <f>IF(B392="","",IF(M392="Vinta","Chiusa - vinta",IF(M392="Persa","Chiusa - persa",IF(AND(U392="",TODAY()-B392&gt;1),"Contattare subito",IF(AND(M392="In corso",AH392&gt;7),"Lead in stallo",IF(AND(AN392&lt;&gt;"",AN392&lt;TODAY(),M392="In corso"),"Follow-up scaduto",IF(AND(K392="Offerta",Y392="",W392&lt;&gt;"",TODAY()-W392&gt;3),"Verificare offerta","OK"))))))</f>
        <v/>
      </c>
      <c r="AM392" s="38" t="n"/>
      <c r="AN392" s="39" t="n"/>
      <c r="AO392" s="11">
        <f>IF(AND(AN392&lt;&gt;"",AN392&lt;TODAY(),M392="In corso"),1,0)</f>
        <v/>
      </c>
      <c r="AP392" s="84">
        <f>IF(B392="","",IF(OR(M392="Vinta",M392="Persa"),0,IF(AL392="Contattare subito",50,0)+IF(AL392="Follow-up scaduto",40,0)+IF(AL392="Lead in stallo",35,0)+IF(AJ392="Hot",30,IF(AJ392="Alta",20,IF(AJ392="Media",10,0)))+IF(AO392=1,10,0)+L392/10+ROW()/100000))</f>
        <v/>
      </c>
    </row>
    <row r="393">
      <c r="A393" s="7">
        <f>IF(B393="","",ROW()-1)</f>
        <v/>
      </c>
      <c r="B393" s="14" t="n"/>
      <c r="C393" s="14" t="n"/>
      <c r="D393" s="14" t="n"/>
      <c r="E393" s="14" t="n"/>
      <c r="F393" s="14" t="n"/>
      <c r="G393" s="14" t="n"/>
      <c r="H393" s="14" t="n"/>
      <c r="I393" s="14" t="n"/>
      <c r="J393" s="14" t="n"/>
      <c r="K393" s="14" t="n"/>
      <c r="L393" s="7">
        <f>IF(K393="","",IF(K393="Nuovo",1,IF(K393="Tentativo contatto",1,IF(K393="Contattato",2,IF(K393="Qualificato",4,IF(K393="Visita fissata",5,IF(K393="Visita effettuata",6,IF(K393="Trattativa",7,IF(K393="Offerta",8,IF(K393="Prenotazione",9,IF(K393="Venduto",10,""))))))))))))</f>
        <v/>
      </c>
      <c r="M393" s="14" t="n"/>
      <c r="N393" s="7">
        <f>IF(L393&gt;=4,1,0)</f>
        <v/>
      </c>
      <c r="O393" s="7">
        <f>IF(L393&gt;=6,1,0)</f>
        <v/>
      </c>
      <c r="P393" s="7">
        <f>IF(L393&gt;=7,1,0)</f>
        <v/>
      </c>
      <c r="Q393" s="7">
        <f>IF(L393&gt;=8,1,0)</f>
        <v/>
      </c>
      <c r="R393" s="7">
        <f>IF(L393&gt;=9,1,0)</f>
        <v/>
      </c>
      <c r="S393" s="7">
        <f>IF(OR(L393=10,M393="Vinta"),1,0)</f>
        <v/>
      </c>
      <c r="T393" s="7">
        <f>IF(M393="Persa",1,0)</f>
        <v/>
      </c>
      <c r="U393" s="14" t="n"/>
      <c r="V393" s="14" t="n"/>
      <c r="W393" s="14" t="n"/>
      <c r="X393" s="14" t="n"/>
      <c r="Y393" s="15" t="n"/>
      <c r="Z393" s="15" t="n"/>
      <c r="AA393" s="15" t="n"/>
      <c r="AB393" s="14" t="n"/>
      <c r="AC393" s="7">
        <f>IF(B393="","",IF(AB393="",TODAY()-B393,AB393-B393))</f>
        <v/>
      </c>
      <c r="AD393" s="14" t="n"/>
      <c r="AE393" s="14" t="n"/>
      <c r="AF393" s="14" t="n"/>
      <c r="AG393" s="37">
        <f>IF(B393="","",MAX(B393,IF(U393="",0,U393),IF(W393="",0,W393),IF(AB393="",0,AB393),IF(AN393="",0,AN393)))</f>
        <v/>
      </c>
      <c r="AH393" s="11">
        <f>IF(AG393="","",TODAY()-AG393)</f>
        <v/>
      </c>
      <c r="AI393" s="11">
        <f>IF(B393="","",MIN(100,IF(J393&gt;=300000,20,IF(J393&gt;=200000,10,5))+IF(OR(C393="Referral",C393="Passaparola"),20,IF(OR(C393="Sito web",C393="LinkedIn",C393="Email marketing"),15,10))+IF(L393&gt;=8,25,IF(L393&gt;=6,18,IF(L393&gt;=4,12,5)))+IF(AND(V393&lt;&gt;"",V393&lt;&gt;"Non risponde",V393&lt;&gt;"Non interessato"),10,0)+IF(X393="Eseguita",10,0)+IF(Z393&gt;0,15,0)))</f>
        <v/>
      </c>
      <c r="AJ393" s="11">
        <f>IF(AI393="","",IF(AI393&gt;=80,"Hot",IF(AI393&gt;=60,"Alta",IF(AI393&gt;=40,"Media","Bassa"))))</f>
        <v/>
      </c>
      <c r="AK393" s="11">
        <f>IF(B393="","",IF(U393="",TODAY()-B393,U393-B393))</f>
        <v/>
      </c>
      <c r="AL393" s="11">
        <f>IF(B393="","",IF(M393="Vinta","Chiusa - vinta",IF(M393="Persa","Chiusa - persa",IF(AND(U393="",TODAY()-B393&gt;1),"Contattare subito",IF(AND(M393="In corso",AH393&gt;7),"Lead in stallo",IF(AND(AN393&lt;&gt;"",AN393&lt;TODAY(),M393="In corso"),"Follow-up scaduto",IF(AND(K393="Offerta",Y393="",W393&lt;&gt;"",TODAY()-W393&gt;3),"Verificare offerta","OK"))))))</f>
        <v/>
      </c>
      <c r="AM393" s="38" t="n"/>
      <c r="AN393" s="39" t="n"/>
      <c r="AO393" s="11">
        <f>IF(AND(AN393&lt;&gt;"",AN393&lt;TODAY(),M393="In corso"),1,0)</f>
        <v/>
      </c>
      <c r="AP393" s="84">
        <f>IF(B393="","",IF(OR(M393="Vinta",M393="Persa"),0,IF(AL393="Contattare subito",50,0)+IF(AL393="Follow-up scaduto",40,0)+IF(AL393="Lead in stallo",35,0)+IF(AJ393="Hot",30,IF(AJ393="Alta",20,IF(AJ393="Media",10,0)))+IF(AO393=1,10,0)+L393/10+ROW()/100000))</f>
        <v/>
      </c>
    </row>
    <row r="394">
      <c r="A394" s="7">
        <f>IF(B394="","",ROW()-1)</f>
        <v/>
      </c>
      <c r="B394" s="14" t="n"/>
      <c r="C394" s="14" t="n"/>
      <c r="D394" s="14" t="n"/>
      <c r="E394" s="14" t="n"/>
      <c r="F394" s="14" t="n"/>
      <c r="G394" s="14" t="n"/>
      <c r="H394" s="14" t="n"/>
      <c r="I394" s="14" t="n"/>
      <c r="J394" s="14" t="n"/>
      <c r="K394" s="14" t="n"/>
      <c r="L394" s="7">
        <f>IF(K394="","",IF(K394="Nuovo",1,IF(K394="Tentativo contatto",1,IF(K394="Contattato",2,IF(K394="Qualificato",4,IF(K394="Visita fissata",5,IF(K394="Visita effettuata",6,IF(K394="Trattativa",7,IF(K394="Offerta",8,IF(K394="Prenotazione",9,IF(K394="Venduto",10,""))))))))))))</f>
        <v/>
      </c>
      <c r="M394" s="14" t="n"/>
      <c r="N394" s="7">
        <f>IF(L394&gt;=4,1,0)</f>
        <v/>
      </c>
      <c r="O394" s="7">
        <f>IF(L394&gt;=6,1,0)</f>
        <v/>
      </c>
      <c r="P394" s="7">
        <f>IF(L394&gt;=7,1,0)</f>
        <v/>
      </c>
      <c r="Q394" s="7">
        <f>IF(L394&gt;=8,1,0)</f>
        <v/>
      </c>
      <c r="R394" s="7">
        <f>IF(L394&gt;=9,1,0)</f>
        <v/>
      </c>
      <c r="S394" s="7">
        <f>IF(OR(L394=10,M394="Vinta"),1,0)</f>
        <v/>
      </c>
      <c r="T394" s="7">
        <f>IF(M394="Persa",1,0)</f>
        <v/>
      </c>
      <c r="U394" s="14" t="n"/>
      <c r="V394" s="14" t="n"/>
      <c r="W394" s="14" t="n"/>
      <c r="X394" s="14" t="n"/>
      <c r="Y394" s="15" t="n"/>
      <c r="Z394" s="15" t="n"/>
      <c r="AA394" s="15" t="n"/>
      <c r="AB394" s="14" t="n"/>
      <c r="AC394" s="7">
        <f>IF(B394="","",IF(AB394="",TODAY()-B394,AB394-B394))</f>
        <v/>
      </c>
      <c r="AD394" s="14" t="n"/>
      <c r="AE394" s="14" t="n"/>
      <c r="AF394" s="14" t="n"/>
      <c r="AG394" s="37">
        <f>IF(B394="","",MAX(B394,IF(U394="",0,U394),IF(W394="",0,W394),IF(AB394="",0,AB394),IF(AN394="",0,AN394)))</f>
        <v/>
      </c>
      <c r="AH394" s="11">
        <f>IF(AG394="","",TODAY()-AG394)</f>
        <v/>
      </c>
      <c r="AI394" s="11">
        <f>IF(B394="","",MIN(100,IF(J394&gt;=300000,20,IF(J394&gt;=200000,10,5))+IF(OR(C394="Referral",C394="Passaparola"),20,IF(OR(C394="Sito web",C394="LinkedIn",C394="Email marketing"),15,10))+IF(L394&gt;=8,25,IF(L394&gt;=6,18,IF(L394&gt;=4,12,5)))+IF(AND(V394&lt;&gt;"",V394&lt;&gt;"Non risponde",V394&lt;&gt;"Non interessato"),10,0)+IF(X394="Eseguita",10,0)+IF(Z394&gt;0,15,0)))</f>
        <v/>
      </c>
      <c r="AJ394" s="11">
        <f>IF(AI394="","",IF(AI394&gt;=80,"Hot",IF(AI394&gt;=60,"Alta",IF(AI394&gt;=40,"Media","Bassa"))))</f>
        <v/>
      </c>
      <c r="AK394" s="11">
        <f>IF(B394="","",IF(U394="",TODAY()-B394,U394-B394))</f>
        <v/>
      </c>
      <c r="AL394" s="11">
        <f>IF(B394="","",IF(M394="Vinta","Chiusa - vinta",IF(M394="Persa","Chiusa - persa",IF(AND(U394="",TODAY()-B394&gt;1),"Contattare subito",IF(AND(M394="In corso",AH394&gt;7),"Lead in stallo",IF(AND(AN394&lt;&gt;"",AN394&lt;TODAY(),M394="In corso"),"Follow-up scaduto",IF(AND(K394="Offerta",Y394="",W394&lt;&gt;"",TODAY()-W394&gt;3),"Verificare offerta","OK"))))))</f>
        <v/>
      </c>
      <c r="AM394" s="38" t="n"/>
      <c r="AN394" s="39" t="n"/>
      <c r="AO394" s="11">
        <f>IF(AND(AN394&lt;&gt;"",AN394&lt;TODAY(),M394="In corso"),1,0)</f>
        <v/>
      </c>
      <c r="AP394" s="84">
        <f>IF(B394="","",IF(OR(M394="Vinta",M394="Persa"),0,IF(AL394="Contattare subito",50,0)+IF(AL394="Follow-up scaduto",40,0)+IF(AL394="Lead in stallo",35,0)+IF(AJ394="Hot",30,IF(AJ394="Alta",20,IF(AJ394="Media",10,0)))+IF(AO394=1,10,0)+L394/10+ROW()/100000))</f>
        <v/>
      </c>
    </row>
    <row r="395">
      <c r="A395" s="7">
        <f>IF(B395="","",ROW()-1)</f>
        <v/>
      </c>
      <c r="B395" s="14" t="n"/>
      <c r="C395" s="14" t="n"/>
      <c r="D395" s="14" t="n"/>
      <c r="E395" s="14" t="n"/>
      <c r="F395" s="14" t="n"/>
      <c r="G395" s="14" t="n"/>
      <c r="H395" s="14" t="n"/>
      <c r="I395" s="14" t="n"/>
      <c r="J395" s="14" t="n"/>
      <c r="K395" s="14" t="n"/>
      <c r="L395" s="7">
        <f>IF(K395="","",IF(K395="Nuovo",1,IF(K395="Tentativo contatto",1,IF(K395="Contattato",2,IF(K395="Qualificato",4,IF(K395="Visita fissata",5,IF(K395="Visita effettuata",6,IF(K395="Trattativa",7,IF(K395="Offerta",8,IF(K395="Prenotazione",9,IF(K395="Venduto",10,""))))))))))))</f>
        <v/>
      </c>
      <c r="M395" s="14" t="n"/>
      <c r="N395" s="7">
        <f>IF(L395&gt;=4,1,0)</f>
        <v/>
      </c>
      <c r="O395" s="7">
        <f>IF(L395&gt;=6,1,0)</f>
        <v/>
      </c>
      <c r="P395" s="7">
        <f>IF(L395&gt;=7,1,0)</f>
        <v/>
      </c>
      <c r="Q395" s="7">
        <f>IF(L395&gt;=8,1,0)</f>
        <v/>
      </c>
      <c r="R395" s="7">
        <f>IF(L395&gt;=9,1,0)</f>
        <v/>
      </c>
      <c r="S395" s="7">
        <f>IF(OR(L395=10,M395="Vinta"),1,0)</f>
        <v/>
      </c>
      <c r="T395" s="7">
        <f>IF(M395="Persa",1,0)</f>
        <v/>
      </c>
      <c r="U395" s="14" t="n"/>
      <c r="V395" s="14" t="n"/>
      <c r="W395" s="14" t="n"/>
      <c r="X395" s="14" t="n"/>
      <c r="Y395" s="15" t="n"/>
      <c r="Z395" s="15" t="n"/>
      <c r="AA395" s="15" t="n"/>
      <c r="AB395" s="14" t="n"/>
      <c r="AC395" s="7">
        <f>IF(B395="","",IF(AB395="",TODAY()-B395,AB395-B395))</f>
        <v/>
      </c>
      <c r="AD395" s="14" t="n"/>
      <c r="AE395" s="14" t="n"/>
      <c r="AF395" s="14" t="n"/>
      <c r="AG395" s="37">
        <f>IF(B395="","",MAX(B395,IF(U395="",0,U395),IF(W395="",0,W395),IF(AB395="",0,AB395),IF(AN395="",0,AN395)))</f>
        <v/>
      </c>
      <c r="AH395" s="11">
        <f>IF(AG395="","",TODAY()-AG395)</f>
        <v/>
      </c>
      <c r="AI395" s="11">
        <f>IF(B395="","",MIN(100,IF(J395&gt;=300000,20,IF(J395&gt;=200000,10,5))+IF(OR(C395="Referral",C395="Passaparola"),20,IF(OR(C395="Sito web",C395="LinkedIn",C395="Email marketing"),15,10))+IF(L395&gt;=8,25,IF(L395&gt;=6,18,IF(L395&gt;=4,12,5)))+IF(AND(V395&lt;&gt;"",V395&lt;&gt;"Non risponde",V395&lt;&gt;"Non interessato"),10,0)+IF(X395="Eseguita",10,0)+IF(Z395&gt;0,15,0)))</f>
        <v/>
      </c>
      <c r="AJ395" s="11">
        <f>IF(AI395="","",IF(AI395&gt;=80,"Hot",IF(AI395&gt;=60,"Alta",IF(AI395&gt;=40,"Media","Bassa"))))</f>
        <v/>
      </c>
      <c r="AK395" s="11">
        <f>IF(B395="","",IF(U395="",TODAY()-B395,U395-B395))</f>
        <v/>
      </c>
      <c r="AL395" s="11">
        <f>IF(B395="","",IF(M395="Vinta","Chiusa - vinta",IF(M395="Persa","Chiusa - persa",IF(AND(U395="",TODAY()-B395&gt;1),"Contattare subito",IF(AND(M395="In corso",AH395&gt;7),"Lead in stallo",IF(AND(AN395&lt;&gt;"",AN395&lt;TODAY(),M395="In corso"),"Follow-up scaduto",IF(AND(K395="Offerta",Y395="",W395&lt;&gt;"",TODAY()-W395&gt;3),"Verificare offerta","OK"))))))</f>
        <v/>
      </c>
      <c r="AM395" s="38" t="n"/>
      <c r="AN395" s="39" t="n"/>
      <c r="AO395" s="11">
        <f>IF(AND(AN395&lt;&gt;"",AN395&lt;TODAY(),M395="In corso"),1,0)</f>
        <v/>
      </c>
      <c r="AP395" s="84">
        <f>IF(B395="","",IF(OR(M395="Vinta",M395="Persa"),0,IF(AL395="Contattare subito",50,0)+IF(AL395="Follow-up scaduto",40,0)+IF(AL395="Lead in stallo",35,0)+IF(AJ395="Hot",30,IF(AJ395="Alta",20,IF(AJ395="Media",10,0)))+IF(AO395=1,10,0)+L395/10+ROW()/100000))</f>
        <v/>
      </c>
    </row>
    <row r="396">
      <c r="A396" s="7">
        <f>IF(B396="","",ROW()-1)</f>
        <v/>
      </c>
      <c r="B396" s="14" t="n"/>
      <c r="C396" s="14" t="n"/>
      <c r="D396" s="14" t="n"/>
      <c r="E396" s="14" t="n"/>
      <c r="F396" s="14" t="n"/>
      <c r="G396" s="14" t="n"/>
      <c r="H396" s="14" t="n"/>
      <c r="I396" s="14" t="n"/>
      <c r="J396" s="14" t="n"/>
      <c r="K396" s="14" t="n"/>
      <c r="L396" s="7">
        <f>IF(K396="","",IF(K396="Nuovo",1,IF(K396="Tentativo contatto",1,IF(K396="Contattato",2,IF(K396="Qualificato",4,IF(K396="Visita fissata",5,IF(K396="Visita effettuata",6,IF(K396="Trattativa",7,IF(K396="Offerta",8,IF(K396="Prenotazione",9,IF(K396="Venduto",10,""))))))))))))</f>
        <v/>
      </c>
      <c r="M396" s="14" t="n"/>
      <c r="N396" s="7">
        <f>IF(L396&gt;=4,1,0)</f>
        <v/>
      </c>
      <c r="O396" s="7">
        <f>IF(L396&gt;=6,1,0)</f>
        <v/>
      </c>
      <c r="P396" s="7">
        <f>IF(L396&gt;=7,1,0)</f>
        <v/>
      </c>
      <c r="Q396" s="7">
        <f>IF(L396&gt;=8,1,0)</f>
        <v/>
      </c>
      <c r="R396" s="7">
        <f>IF(L396&gt;=9,1,0)</f>
        <v/>
      </c>
      <c r="S396" s="7">
        <f>IF(OR(L396=10,M396="Vinta"),1,0)</f>
        <v/>
      </c>
      <c r="T396" s="7">
        <f>IF(M396="Persa",1,0)</f>
        <v/>
      </c>
      <c r="U396" s="14" t="n"/>
      <c r="V396" s="14" t="n"/>
      <c r="W396" s="14" t="n"/>
      <c r="X396" s="14" t="n"/>
      <c r="Y396" s="15" t="n"/>
      <c r="Z396" s="15" t="n"/>
      <c r="AA396" s="15" t="n"/>
      <c r="AB396" s="14" t="n"/>
      <c r="AC396" s="7">
        <f>IF(B396="","",IF(AB396="",TODAY()-B396,AB396-B396))</f>
        <v/>
      </c>
      <c r="AD396" s="14" t="n"/>
      <c r="AE396" s="14" t="n"/>
      <c r="AF396" s="14" t="n"/>
      <c r="AG396" s="37">
        <f>IF(B396="","",MAX(B396,IF(U396="",0,U396),IF(W396="",0,W396),IF(AB396="",0,AB396),IF(AN396="",0,AN396)))</f>
        <v/>
      </c>
      <c r="AH396" s="11">
        <f>IF(AG396="","",TODAY()-AG396)</f>
        <v/>
      </c>
      <c r="AI396" s="11">
        <f>IF(B396="","",MIN(100,IF(J396&gt;=300000,20,IF(J396&gt;=200000,10,5))+IF(OR(C396="Referral",C396="Passaparola"),20,IF(OR(C396="Sito web",C396="LinkedIn",C396="Email marketing"),15,10))+IF(L396&gt;=8,25,IF(L396&gt;=6,18,IF(L396&gt;=4,12,5)))+IF(AND(V396&lt;&gt;"",V396&lt;&gt;"Non risponde",V396&lt;&gt;"Non interessato"),10,0)+IF(X396="Eseguita",10,0)+IF(Z396&gt;0,15,0)))</f>
        <v/>
      </c>
      <c r="AJ396" s="11">
        <f>IF(AI396="","",IF(AI396&gt;=80,"Hot",IF(AI396&gt;=60,"Alta",IF(AI396&gt;=40,"Media","Bassa"))))</f>
        <v/>
      </c>
      <c r="AK396" s="11">
        <f>IF(B396="","",IF(U396="",TODAY()-B396,U396-B396))</f>
        <v/>
      </c>
      <c r="AL396" s="11">
        <f>IF(B396="","",IF(M396="Vinta","Chiusa - vinta",IF(M396="Persa","Chiusa - persa",IF(AND(U396="",TODAY()-B396&gt;1),"Contattare subito",IF(AND(M396="In corso",AH396&gt;7),"Lead in stallo",IF(AND(AN396&lt;&gt;"",AN396&lt;TODAY(),M396="In corso"),"Follow-up scaduto",IF(AND(K396="Offerta",Y396="",W396&lt;&gt;"",TODAY()-W396&gt;3),"Verificare offerta","OK"))))))</f>
        <v/>
      </c>
      <c r="AM396" s="38" t="n"/>
      <c r="AN396" s="39" t="n"/>
      <c r="AO396" s="11">
        <f>IF(AND(AN396&lt;&gt;"",AN396&lt;TODAY(),M396="In corso"),1,0)</f>
        <v/>
      </c>
      <c r="AP396" s="84">
        <f>IF(B396="","",IF(OR(M396="Vinta",M396="Persa"),0,IF(AL396="Contattare subito",50,0)+IF(AL396="Follow-up scaduto",40,0)+IF(AL396="Lead in stallo",35,0)+IF(AJ396="Hot",30,IF(AJ396="Alta",20,IF(AJ396="Media",10,0)))+IF(AO396=1,10,0)+L396/10+ROW()/100000))</f>
        <v/>
      </c>
    </row>
    <row r="397">
      <c r="A397" s="7">
        <f>IF(B397="","",ROW()-1)</f>
        <v/>
      </c>
      <c r="B397" s="14" t="n"/>
      <c r="C397" s="14" t="n"/>
      <c r="D397" s="14" t="n"/>
      <c r="E397" s="14" t="n"/>
      <c r="F397" s="14" t="n"/>
      <c r="G397" s="14" t="n"/>
      <c r="H397" s="14" t="n"/>
      <c r="I397" s="14" t="n"/>
      <c r="J397" s="14" t="n"/>
      <c r="K397" s="14" t="n"/>
      <c r="L397" s="7">
        <f>IF(K397="","",IF(K397="Nuovo",1,IF(K397="Tentativo contatto",1,IF(K397="Contattato",2,IF(K397="Qualificato",4,IF(K397="Visita fissata",5,IF(K397="Visita effettuata",6,IF(K397="Trattativa",7,IF(K397="Offerta",8,IF(K397="Prenotazione",9,IF(K397="Venduto",10,""))))))))))))</f>
        <v/>
      </c>
      <c r="M397" s="14" t="n"/>
      <c r="N397" s="7">
        <f>IF(L397&gt;=4,1,0)</f>
        <v/>
      </c>
      <c r="O397" s="7">
        <f>IF(L397&gt;=6,1,0)</f>
        <v/>
      </c>
      <c r="P397" s="7">
        <f>IF(L397&gt;=7,1,0)</f>
        <v/>
      </c>
      <c r="Q397" s="7">
        <f>IF(L397&gt;=8,1,0)</f>
        <v/>
      </c>
      <c r="R397" s="7">
        <f>IF(L397&gt;=9,1,0)</f>
        <v/>
      </c>
      <c r="S397" s="7">
        <f>IF(OR(L397=10,M397="Vinta"),1,0)</f>
        <v/>
      </c>
      <c r="T397" s="7">
        <f>IF(M397="Persa",1,0)</f>
        <v/>
      </c>
      <c r="U397" s="14" t="n"/>
      <c r="V397" s="14" t="n"/>
      <c r="W397" s="14" t="n"/>
      <c r="X397" s="14" t="n"/>
      <c r="Y397" s="15" t="n"/>
      <c r="Z397" s="15" t="n"/>
      <c r="AA397" s="15" t="n"/>
      <c r="AB397" s="14" t="n"/>
      <c r="AC397" s="7">
        <f>IF(B397="","",IF(AB397="",TODAY()-B397,AB397-B397))</f>
        <v/>
      </c>
      <c r="AD397" s="14" t="n"/>
      <c r="AE397" s="14" t="n"/>
      <c r="AF397" s="14" t="n"/>
      <c r="AG397" s="37">
        <f>IF(B397="","",MAX(B397,IF(U397="",0,U397),IF(W397="",0,W397),IF(AB397="",0,AB397),IF(AN397="",0,AN397)))</f>
        <v/>
      </c>
      <c r="AH397" s="11">
        <f>IF(AG397="","",TODAY()-AG397)</f>
        <v/>
      </c>
      <c r="AI397" s="11">
        <f>IF(B397="","",MIN(100,IF(J397&gt;=300000,20,IF(J397&gt;=200000,10,5))+IF(OR(C397="Referral",C397="Passaparola"),20,IF(OR(C397="Sito web",C397="LinkedIn",C397="Email marketing"),15,10))+IF(L397&gt;=8,25,IF(L397&gt;=6,18,IF(L397&gt;=4,12,5)))+IF(AND(V397&lt;&gt;"",V397&lt;&gt;"Non risponde",V397&lt;&gt;"Non interessato"),10,0)+IF(X397="Eseguita",10,0)+IF(Z397&gt;0,15,0)))</f>
        <v/>
      </c>
      <c r="AJ397" s="11">
        <f>IF(AI397="","",IF(AI397&gt;=80,"Hot",IF(AI397&gt;=60,"Alta",IF(AI397&gt;=40,"Media","Bassa"))))</f>
        <v/>
      </c>
      <c r="AK397" s="11">
        <f>IF(B397="","",IF(U397="",TODAY()-B397,U397-B397))</f>
        <v/>
      </c>
      <c r="AL397" s="11">
        <f>IF(B397="","",IF(M397="Vinta","Chiusa - vinta",IF(M397="Persa","Chiusa - persa",IF(AND(U397="",TODAY()-B397&gt;1),"Contattare subito",IF(AND(M397="In corso",AH397&gt;7),"Lead in stallo",IF(AND(AN397&lt;&gt;"",AN397&lt;TODAY(),M397="In corso"),"Follow-up scaduto",IF(AND(K397="Offerta",Y397="",W397&lt;&gt;"",TODAY()-W397&gt;3),"Verificare offerta","OK"))))))</f>
        <v/>
      </c>
      <c r="AM397" s="38" t="n"/>
      <c r="AN397" s="39" t="n"/>
      <c r="AO397" s="11">
        <f>IF(AND(AN397&lt;&gt;"",AN397&lt;TODAY(),M397="In corso"),1,0)</f>
        <v/>
      </c>
      <c r="AP397" s="84">
        <f>IF(B397="","",IF(OR(M397="Vinta",M397="Persa"),0,IF(AL397="Contattare subito",50,0)+IF(AL397="Follow-up scaduto",40,0)+IF(AL397="Lead in stallo",35,0)+IF(AJ397="Hot",30,IF(AJ397="Alta",20,IF(AJ397="Media",10,0)))+IF(AO397=1,10,0)+L397/10+ROW()/100000))</f>
        <v/>
      </c>
    </row>
    <row r="398">
      <c r="A398" s="7">
        <f>IF(B398="","",ROW()-1)</f>
        <v/>
      </c>
      <c r="B398" s="14" t="n"/>
      <c r="C398" s="14" t="n"/>
      <c r="D398" s="14" t="n"/>
      <c r="E398" s="14" t="n"/>
      <c r="F398" s="14" t="n"/>
      <c r="G398" s="14" t="n"/>
      <c r="H398" s="14" t="n"/>
      <c r="I398" s="14" t="n"/>
      <c r="J398" s="14" t="n"/>
      <c r="K398" s="14" t="n"/>
      <c r="L398" s="7">
        <f>IF(K398="","",IF(K398="Nuovo",1,IF(K398="Tentativo contatto",1,IF(K398="Contattato",2,IF(K398="Qualificato",4,IF(K398="Visita fissata",5,IF(K398="Visita effettuata",6,IF(K398="Trattativa",7,IF(K398="Offerta",8,IF(K398="Prenotazione",9,IF(K398="Venduto",10,""))))))))))))</f>
        <v/>
      </c>
      <c r="M398" s="14" t="n"/>
      <c r="N398" s="7">
        <f>IF(L398&gt;=4,1,0)</f>
        <v/>
      </c>
      <c r="O398" s="7">
        <f>IF(L398&gt;=6,1,0)</f>
        <v/>
      </c>
      <c r="P398" s="7">
        <f>IF(L398&gt;=7,1,0)</f>
        <v/>
      </c>
      <c r="Q398" s="7">
        <f>IF(L398&gt;=8,1,0)</f>
        <v/>
      </c>
      <c r="R398" s="7">
        <f>IF(L398&gt;=9,1,0)</f>
        <v/>
      </c>
      <c r="S398" s="7">
        <f>IF(OR(L398=10,M398="Vinta"),1,0)</f>
        <v/>
      </c>
      <c r="T398" s="7">
        <f>IF(M398="Persa",1,0)</f>
        <v/>
      </c>
      <c r="U398" s="14" t="n"/>
      <c r="V398" s="14" t="n"/>
      <c r="W398" s="14" t="n"/>
      <c r="X398" s="14" t="n"/>
      <c r="Y398" s="15" t="n"/>
      <c r="Z398" s="15" t="n"/>
      <c r="AA398" s="15" t="n"/>
      <c r="AB398" s="14" t="n"/>
      <c r="AC398" s="7">
        <f>IF(B398="","",IF(AB398="",TODAY()-B398,AB398-B398))</f>
        <v/>
      </c>
      <c r="AD398" s="14" t="n"/>
      <c r="AE398" s="14" t="n"/>
      <c r="AF398" s="14" t="n"/>
      <c r="AG398" s="37">
        <f>IF(B398="","",MAX(B398,IF(U398="",0,U398),IF(W398="",0,W398),IF(AB398="",0,AB398),IF(AN398="",0,AN398)))</f>
        <v/>
      </c>
      <c r="AH398" s="11">
        <f>IF(AG398="","",TODAY()-AG398)</f>
        <v/>
      </c>
      <c r="AI398" s="11">
        <f>IF(B398="","",MIN(100,IF(J398&gt;=300000,20,IF(J398&gt;=200000,10,5))+IF(OR(C398="Referral",C398="Passaparola"),20,IF(OR(C398="Sito web",C398="LinkedIn",C398="Email marketing"),15,10))+IF(L398&gt;=8,25,IF(L398&gt;=6,18,IF(L398&gt;=4,12,5)))+IF(AND(V398&lt;&gt;"",V398&lt;&gt;"Non risponde",V398&lt;&gt;"Non interessato"),10,0)+IF(X398="Eseguita",10,0)+IF(Z398&gt;0,15,0)))</f>
        <v/>
      </c>
      <c r="AJ398" s="11">
        <f>IF(AI398="","",IF(AI398&gt;=80,"Hot",IF(AI398&gt;=60,"Alta",IF(AI398&gt;=40,"Media","Bassa"))))</f>
        <v/>
      </c>
      <c r="AK398" s="11">
        <f>IF(B398="","",IF(U398="",TODAY()-B398,U398-B398))</f>
        <v/>
      </c>
      <c r="AL398" s="11">
        <f>IF(B398="","",IF(M398="Vinta","Chiusa - vinta",IF(M398="Persa","Chiusa - persa",IF(AND(U398="",TODAY()-B398&gt;1),"Contattare subito",IF(AND(M398="In corso",AH398&gt;7),"Lead in stallo",IF(AND(AN398&lt;&gt;"",AN398&lt;TODAY(),M398="In corso"),"Follow-up scaduto",IF(AND(K398="Offerta",Y398="",W398&lt;&gt;"",TODAY()-W398&gt;3),"Verificare offerta","OK"))))))</f>
        <v/>
      </c>
      <c r="AM398" s="38" t="n"/>
      <c r="AN398" s="39" t="n"/>
      <c r="AO398" s="11">
        <f>IF(AND(AN398&lt;&gt;"",AN398&lt;TODAY(),M398="In corso"),1,0)</f>
        <v/>
      </c>
      <c r="AP398" s="84">
        <f>IF(B398="","",IF(OR(M398="Vinta",M398="Persa"),0,IF(AL398="Contattare subito",50,0)+IF(AL398="Follow-up scaduto",40,0)+IF(AL398="Lead in stallo",35,0)+IF(AJ398="Hot",30,IF(AJ398="Alta",20,IF(AJ398="Media",10,0)))+IF(AO398=1,10,0)+L398/10+ROW()/100000))</f>
        <v/>
      </c>
    </row>
    <row r="399">
      <c r="A399" s="7">
        <f>IF(B399="","",ROW()-1)</f>
        <v/>
      </c>
      <c r="B399" s="14" t="n"/>
      <c r="C399" s="14" t="n"/>
      <c r="D399" s="14" t="n"/>
      <c r="E399" s="14" t="n"/>
      <c r="F399" s="14" t="n"/>
      <c r="G399" s="14" t="n"/>
      <c r="H399" s="14" t="n"/>
      <c r="I399" s="14" t="n"/>
      <c r="J399" s="14" t="n"/>
      <c r="K399" s="14" t="n"/>
      <c r="L399" s="7">
        <f>IF(K399="","",IF(K399="Nuovo",1,IF(K399="Tentativo contatto",1,IF(K399="Contattato",2,IF(K399="Qualificato",4,IF(K399="Visita fissata",5,IF(K399="Visita effettuata",6,IF(K399="Trattativa",7,IF(K399="Offerta",8,IF(K399="Prenotazione",9,IF(K399="Venduto",10,""))))))))))))</f>
        <v/>
      </c>
      <c r="M399" s="14" t="n"/>
      <c r="N399" s="7">
        <f>IF(L399&gt;=4,1,0)</f>
        <v/>
      </c>
      <c r="O399" s="7">
        <f>IF(L399&gt;=6,1,0)</f>
        <v/>
      </c>
      <c r="P399" s="7">
        <f>IF(L399&gt;=7,1,0)</f>
        <v/>
      </c>
      <c r="Q399" s="7">
        <f>IF(L399&gt;=8,1,0)</f>
        <v/>
      </c>
      <c r="R399" s="7">
        <f>IF(L399&gt;=9,1,0)</f>
        <v/>
      </c>
      <c r="S399" s="7">
        <f>IF(OR(L399=10,M399="Vinta"),1,0)</f>
        <v/>
      </c>
      <c r="T399" s="7">
        <f>IF(M399="Persa",1,0)</f>
        <v/>
      </c>
      <c r="U399" s="14" t="n"/>
      <c r="V399" s="14" t="n"/>
      <c r="W399" s="14" t="n"/>
      <c r="X399" s="14" t="n"/>
      <c r="Y399" s="15" t="n"/>
      <c r="Z399" s="15" t="n"/>
      <c r="AA399" s="15" t="n"/>
      <c r="AB399" s="14" t="n"/>
      <c r="AC399" s="7">
        <f>IF(B399="","",IF(AB399="",TODAY()-B399,AB399-B399))</f>
        <v/>
      </c>
      <c r="AD399" s="14" t="n"/>
      <c r="AE399" s="14" t="n"/>
      <c r="AF399" s="14" t="n"/>
      <c r="AG399" s="37">
        <f>IF(B399="","",MAX(B399,IF(U399="",0,U399),IF(W399="",0,W399),IF(AB399="",0,AB399),IF(AN399="",0,AN399)))</f>
        <v/>
      </c>
      <c r="AH399" s="11">
        <f>IF(AG399="","",TODAY()-AG399)</f>
        <v/>
      </c>
      <c r="AI399" s="11">
        <f>IF(B399="","",MIN(100,IF(J399&gt;=300000,20,IF(J399&gt;=200000,10,5))+IF(OR(C399="Referral",C399="Passaparola"),20,IF(OR(C399="Sito web",C399="LinkedIn",C399="Email marketing"),15,10))+IF(L399&gt;=8,25,IF(L399&gt;=6,18,IF(L399&gt;=4,12,5)))+IF(AND(V399&lt;&gt;"",V399&lt;&gt;"Non risponde",V399&lt;&gt;"Non interessato"),10,0)+IF(X399="Eseguita",10,0)+IF(Z399&gt;0,15,0)))</f>
        <v/>
      </c>
      <c r="AJ399" s="11">
        <f>IF(AI399="","",IF(AI399&gt;=80,"Hot",IF(AI399&gt;=60,"Alta",IF(AI399&gt;=40,"Media","Bassa"))))</f>
        <v/>
      </c>
      <c r="AK399" s="11">
        <f>IF(B399="","",IF(U399="",TODAY()-B399,U399-B399))</f>
        <v/>
      </c>
      <c r="AL399" s="11">
        <f>IF(B399="","",IF(M399="Vinta","Chiusa - vinta",IF(M399="Persa","Chiusa - persa",IF(AND(U399="",TODAY()-B399&gt;1),"Contattare subito",IF(AND(M399="In corso",AH399&gt;7),"Lead in stallo",IF(AND(AN399&lt;&gt;"",AN399&lt;TODAY(),M399="In corso"),"Follow-up scaduto",IF(AND(K399="Offerta",Y399="",W399&lt;&gt;"",TODAY()-W399&gt;3),"Verificare offerta","OK"))))))</f>
        <v/>
      </c>
      <c r="AM399" s="38" t="n"/>
      <c r="AN399" s="39" t="n"/>
      <c r="AO399" s="11">
        <f>IF(AND(AN399&lt;&gt;"",AN399&lt;TODAY(),M399="In corso"),1,0)</f>
        <v/>
      </c>
      <c r="AP399" s="84">
        <f>IF(B399="","",IF(OR(M399="Vinta",M399="Persa"),0,IF(AL399="Contattare subito",50,0)+IF(AL399="Follow-up scaduto",40,0)+IF(AL399="Lead in stallo",35,0)+IF(AJ399="Hot",30,IF(AJ399="Alta",20,IF(AJ399="Media",10,0)))+IF(AO399=1,10,0)+L399/10+ROW()/100000))</f>
        <v/>
      </c>
    </row>
    <row r="400">
      <c r="A400" s="7">
        <f>IF(B400="","",ROW()-1)</f>
        <v/>
      </c>
      <c r="B400" s="14" t="n"/>
      <c r="C400" s="14" t="n"/>
      <c r="D400" s="14" t="n"/>
      <c r="E400" s="14" t="n"/>
      <c r="F400" s="14" t="n"/>
      <c r="G400" s="14" t="n"/>
      <c r="H400" s="14" t="n"/>
      <c r="I400" s="14" t="n"/>
      <c r="J400" s="14" t="n"/>
      <c r="K400" s="14" t="n"/>
      <c r="L400" s="7">
        <f>IF(K400="","",IF(K400="Nuovo",1,IF(K400="Tentativo contatto",1,IF(K400="Contattato",2,IF(K400="Qualificato",4,IF(K400="Visita fissata",5,IF(K400="Visita effettuata",6,IF(K400="Trattativa",7,IF(K400="Offerta",8,IF(K400="Prenotazione",9,IF(K400="Venduto",10,""))))))))))))</f>
        <v/>
      </c>
      <c r="M400" s="14" t="n"/>
      <c r="N400" s="7">
        <f>IF(L400&gt;=4,1,0)</f>
        <v/>
      </c>
      <c r="O400" s="7">
        <f>IF(L400&gt;=6,1,0)</f>
        <v/>
      </c>
      <c r="P400" s="7">
        <f>IF(L400&gt;=7,1,0)</f>
        <v/>
      </c>
      <c r="Q400" s="7">
        <f>IF(L400&gt;=8,1,0)</f>
        <v/>
      </c>
      <c r="R400" s="7">
        <f>IF(L400&gt;=9,1,0)</f>
        <v/>
      </c>
      <c r="S400" s="7">
        <f>IF(OR(L400=10,M400="Vinta"),1,0)</f>
        <v/>
      </c>
      <c r="T400" s="7">
        <f>IF(M400="Persa",1,0)</f>
        <v/>
      </c>
      <c r="U400" s="14" t="n"/>
      <c r="V400" s="14" t="n"/>
      <c r="W400" s="14" t="n"/>
      <c r="X400" s="14" t="n"/>
      <c r="Y400" s="15" t="n"/>
      <c r="Z400" s="15" t="n"/>
      <c r="AA400" s="15" t="n"/>
      <c r="AB400" s="14" t="n"/>
      <c r="AC400" s="7">
        <f>IF(B400="","",IF(AB400="",TODAY()-B400,AB400-B400))</f>
        <v/>
      </c>
      <c r="AD400" s="14" t="n"/>
      <c r="AE400" s="14" t="n"/>
      <c r="AF400" s="14" t="n"/>
      <c r="AG400" s="37">
        <f>IF(B400="","",MAX(B400,IF(U400="",0,U400),IF(W400="",0,W400),IF(AB400="",0,AB400),IF(AN400="",0,AN400)))</f>
        <v/>
      </c>
      <c r="AH400" s="11">
        <f>IF(AG400="","",TODAY()-AG400)</f>
        <v/>
      </c>
      <c r="AI400" s="11">
        <f>IF(B400="","",MIN(100,IF(J400&gt;=300000,20,IF(J400&gt;=200000,10,5))+IF(OR(C400="Referral",C400="Passaparola"),20,IF(OR(C400="Sito web",C400="LinkedIn",C400="Email marketing"),15,10))+IF(L400&gt;=8,25,IF(L400&gt;=6,18,IF(L400&gt;=4,12,5)))+IF(AND(V400&lt;&gt;"",V400&lt;&gt;"Non risponde",V400&lt;&gt;"Non interessato"),10,0)+IF(X400="Eseguita",10,0)+IF(Z400&gt;0,15,0)))</f>
        <v/>
      </c>
      <c r="AJ400" s="11">
        <f>IF(AI400="","",IF(AI400&gt;=80,"Hot",IF(AI400&gt;=60,"Alta",IF(AI400&gt;=40,"Media","Bassa"))))</f>
        <v/>
      </c>
      <c r="AK400" s="11">
        <f>IF(B400="","",IF(U400="",TODAY()-B400,U400-B400))</f>
        <v/>
      </c>
      <c r="AL400" s="11">
        <f>IF(B400="","",IF(M400="Vinta","Chiusa - vinta",IF(M400="Persa","Chiusa - persa",IF(AND(U400="",TODAY()-B400&gt;1),"Contattare subito",IF(AND(M400="In corso",AH400&gt;7),"Lead in stallo",IF(AND(AN400&lt;&gt;"",AN400&lt;TODAY(),M400="In corso"),"Follow-up scaduto",IF(AND(K400="Offerta",Y400="",W400&lt;&gt;"",TODAY()-W400&gt;3),"Verificare offerta","OK"))))))</f>
        <v/>
      </c>
      <c r="AM400" s="38" t="n"/>
      <c r="AN400" s="39" t="n"/>
      <c r="AO400" s="11">
        <f>IF(AND(AN400&lt;&gt;"",AN400&lt;TODAY(),M400="In corso"),1,0)</f>
        <v/>
      </c>
      <c r="AP400" s="84">
        <f>IF(B400="","",IF(OR(M400="Vinta",M400="Persa"),0,IF(AL400="Contattare subito",50,0)+IF(AL400="Follow-up scaduto",40,0)+IF(AL400="Lead in stallo",35,0)+IF(AJ400="Hot",30,IF(AJ400="Alta",20,IF(AJ400="Media",10,0)))+IF(AO400=1,10,0)+L400/10+ROW()/100000))</f>
        <v/>
      </c>
    </row>
    <row r="401">
      <c r="A401" s="7">
        <f>IF(B401="","",ROW()-1)</f>
        <v/>
      </c>
      <c r="B401" s="14" t="n"/>
      <c r="C401" s="14" t="n"/>
      <c r="D401" s="14" t="n"/>
      <c r="E401" s="14" t="n"/>
      <c r="F401" s="14" t="n"/>
      <c r="G401" s="14" t="n"/>
      <c r="H401" s="14" t="n"/>
      <c r="I401" s="14" t="n"/>
      <c r="J401" s="14" t="n"/>
      <c r="K401" s="14" t="n"/>
      <c r="L401" s="7">
        <f>IF(K401="","",IF(K401="Nuovo",1,IF(K401="Tentativo contatto",1,IF(K401="Contattato",2,IF(K401="Qualificato",4,IF(K401="Visita fissata",5,IF(K401="Visita effettuata",6,IF(K401="Trattativa",7,IF(K401="Offerta",8,IF(K401="Prenotazione",9,IF(K401="Venduto",10,""))))))))))))</f>
        <v/>
      </c>
      <c r="M401" s="14" t="n"/>
      <c r="N401" s="7">
        <f>IF(L401&gt;=4,1,0)</f>
        <v/>
      </c>
      <c r="O401" s="7">
        <f>IF(L401&gt;=6,1,0)</f>
        <v/>
      </c>
      <c r="P401" s="7">
        <f>IF(L401&gt;=7,1,0)</f>
        <v/>
      </c>
      <c r="Q401" s="7">
        <f>IF(L401&gt;=8,1,0)</f>
        <v/>
      </c>
      <c r="R401" s="7">
        <f>IF(L401&gt;=9,1,0)</f>
        <v/>
      </c>
      <c r="S401" s="7">
        <f>IF(OR(L401=10,M401="Vinta"),1,0)</f>
        <v/>
      </c>
      <c r="T401" s="7">
        <f>IF(M401="Persa",1,0)</f>
        <v/>
      </c>
      <c r="U401" s="14" t="n"/>
      <c r="V401" s="14" t="n"/>
      <c r="W401" s="14" t="n"/>
      <c r="X401" s="14" t="n"/>
      <c r="Y401" s="15" t="n"/>
      <c r="Z401" s="15" t="n"/>
      <c r="AA401" s="15" t="n"/>
      <c r="AB401" s="14" t="n"/>
      <c r="AC401" s="7">
        <f>IF(B401="","",IF(AB401="",TODAY()-B401,AB401-B401))</f>
        <v/>
      </c>
      <c r="AD401" s="14" t="n"/>
      <c r="AE401" s="14" t="n"/>
      <c r="AF401" s="14" t="n"/>
      <c r="AG401" s="37">
        <f>IF(B401="","",MAX(B401,IF(U401="",0,U401),IF(W401="",0,W401),IF(AB401="",0,AB401),IF(AN401="",0,AN401)))</f>
        <v/>
      </c>
      <c r="AH401" s="11">
        <f>IF(AG401="","",TODAY()-AG401)</f>
        <v/>
      </c>
      <c r="AI401" s="11">
        <f>IF(B401="","",MIN(100,IF(J401&gt;=300000,20,IF(J401&gt;=200000,10,5))+IF(OR(C401="Referral",C401="Passaparola"),20,IF(OR(C401="Sito web",C401="LinkedIn",C401="Email marketing"),15,10))+IF(L401&gt;=8,25,IF(L401&gt;=6,18,IF(L401&gt;=4,12,5)))+IF(AND(V401&lt;&gt;"",V401&lt;&gt;"Non risponde",V401&lt;&gt;"Non interessato"),10,0)+IF(X401="Eseguita",10,0)+IF(Z401&gt;0,15,0)))</f>
        <v/>
      </c>
      <c r="AJ401" s="11">
        <f>IF(AI401="","",IF(AI401&gt;=80,"Hot",IF(AI401&gt;=60,"Alta",IF(AI401&gt;=40,"Media","Bassa"))))</f>
        <v/>
      </c>
      <c r="AK401" s="11">
        <f>IF(B401="","",IF(U401="",TODAY()-B401,U401-B401))</f>
        <v/>
      </c>
      <c r="AL401" s="11">
        <f>IF(B401="","",IF(M401="Vinta","Chiusa - vinta",IF(M401="Persa","Chiusa - persa",IF(AND(U401="",TODAY()-B401&gt;1),"Contattare subito",IF(AND(M401="In corso",AH401&gt;7),"Lead in stallo",IF(AND(AN401&lt;&gt;"",AN401&lt;TODAY(),M401="In corso"),"Follow-up scaduto",IF(AND(K401="Offerta",Y401="",W401&lt;&gt;"",TODAY()-W401&gt;3),"Verificare offerta","OK"))))))</f>
        <v/>
      </c>
      <c r="AM401" s="38" t="n"/>
      <c r="AN401" s="39" t="n"/>
      <c r="AO401" s="11">
        <f>IF(AND(AN401&lt;&gt;"",AN401&lt;TODAY(),M401="In corso"),1,0)</f>
        <v/>
      </c>
      <c r="AP401" s="84">
        <f>IF(B401="","",IF(OR(M401="Vinta",M401="Persa"),0,IF(AL401="Contattare subito",50,0)+IF(AL401="Follow-up scaduto",40,0)+IF(AL401="Lead in stallo",35,0)+IF(AJ401="Hot",30,IF(AJ401="Alta",20,IF(AJ401="Media",10,0)))+IF(AO401=1,10,0)+L401/10+ROW()/100000))</f>
        <v/>
      </c>
    </row>
    <row r="402">
      <c r="A402" s="7">
        <f>IF(B402="","",ROW()-1)</f>
        <v/>
      </c>
      <c r="B402" s="14" t="n"/>
      <c r="C402" s="14" t="n"/>
      <c r="D402" s="14" t="n"/>
      <c r="E402" s="14" t="n"/>
      <c r="F402" s="14" t="n"/>
      <c r="G402" s="14" t="n"/>
      <c r="H402" s="14" t="n"/>
      <c r="I402" s="14" t="n"/>
      <c r="J402" s="14" t="n"/>
      <c r="K402" s="14" t="n"/>
      <c r="L402" s="7">
        <f>IF(K402="","",IF(K402="Nuovo",1,IF(K402="Tentativo contatto",1,IF(K402="Contattato",2,IF(K402="Qualificato",4,IF(K402="Visita fissata",5,IF(K402="Visita effettuata",6,IF(K402="Trattativa",7,IF(K402="Offerta",8,IF(K402="Prenotazione",9,IF(K402="Venduto",10,""))))))))))))</f>
        <v/>
      </c>
      <c r="M402" s="14" t="n"/>
      <c r="N402" s="7">
        <f>IF(L402&gt;=4,1,0)</f>
        <v/>
      </c>
      <c r="O402" s="7">
        <f>IF(L402&gt;=6,1,0)</f>
        <v/>
      </c>
      <c r="P402" s="7">
        <f>IF(L402&gt;=7,1,0)</f>
        <v/>
      </c>
      <c r="Q402" s="7">
        <f>IF(L402&gt;=8,1,0)</f>
        <v/>
      </c>
      <c r="R402" s="7">
        <f>IF(L402&gt;=9,1,0)</f>
        <v/>
      </c>
      <c r="S402" s="7">
        <f>IF(OR(L402=10,M402="Vinta"),1,0)</f>
        <v/>
      </c>
      <c r="T402" s="7">
        <f>IF(M402="Persa",1,0)</f>
        <v/>
      </c>
      <c r="U402" s="14" t="n"/>
      <c r="V402" s="14" t="n"/>
      <c r="W402" s="14" t="n"/>
      <c r="X402" s="14" t="n"/>
      <c r="Y402" s="15" t="n"/>
      <c r="Z402" s="15" t="n"/>
      <c r="AA402" s="15" t="n"/>
      <c r="AB402" s="14" t="n"/>
      <c r="AC402" s="7">
        <f>IF(B402="","",IF(AB402="",TODAY()-B402,AB402-B402))</f>
        <v/>
      </c>
      <c r="AD402" s="14" t="n"/>
      <c r="AE402" s="14" t="n"/>
      <c r="AF402" s="14" t="n"/>
      <c r="AG402" s="37">
        <f>IF(B402="","",MAX(B402,IF(U402="",0,U402),IF(W402="",0,W402),IF(AB402="",0,AB402),IF(AN402="",0,AN402)))</f>
        <v/>
      </c>
      <c r="AH402" s="11">
        <f>IF(AG402="","",TODAY()-AG402)</f>
        <v/>
      </c>
      <c r="AI402" s="11">
        <f>IF(B402="","",MIN(100,IF(J402&gt;=300000,20,IF(J402&gt;=200000,10,5))+IF(OR(C402="Referral",C402="Passaparola"),20,IF(OR(C402="Sito web",C402="LinkedIn",C402="Email marketing"),15,10))+IF(L402&gt;=8,25,IF(L402&gt;=6,18,IF(L402&gt;=4,12,5)))+IF(AND(V402&lt;&gt;"",V402&lt;&gt;"Non risponde",V402&lt;&gt;"Non interessato"),10,0)+IF(X402="Eseguita",10,0)+IF(Z402&gt;0,15,0)))</f>
        <v/>
      </c>
      <c r="AJ402" s="11">
        <f>IF(AI402="","",IF(AI402&gt;=80,"Hot",IF(AI402&gt;=60,"Alta",IF(AI402&gt;=40,"Media","Bassa"))))</f>
        <v/>
      </c>
      <c r="AK402" s="11">
        <f>IF(B402="","",IF(U402="",TODAY()-B402,U402-B402))</f>
        <v/>
      </c>
      <c r="AL402" s="11">
        <f>IF(B402="","",IF(M402="Vinta","Chiusa - vinta",IF(M402="Persa","Chiusa - persa",IF(AND(U402="",TODAY()-B402&gt;1),"Contattare subito",IF(AND(M402="In corso",AH402&gt;7),"Lead in stallo",IF(AND(AN402&lt;&gt;"",AN402&lt;TODAY(),M402="In corso"),"Follow-up scaduto",IF(AND(K402="Offerta",Y402="",W402&lt;&gt;"",TODAY()-W402&gt;3),"Verificare offerta","OK"))))))</f>
        <v/>
      </c>
      <c r="AM402" s="38" t="n"/>
      <c r="AN402" s="39" t="n"/>
      <c r="AO402" s="11">
        <f>IF(AND(AN402&lt;&gt;"",AN402&lt;TODAY(),M402="In corso"),1,0)</f>
        <v/>
      </c>
      <c r="AP402" s="84">
        <f>IF(B402="","",IF(OR(M402="Vinta",M402="Persa"),0,IF(AL402="Contattare subito",50,0)+IF(AL402="Follow-up scaduto",40,0)+IF(AL402="Lead in stallo",35,0)+IF(AJ402="Hot",30,IF(AJ402="Alta",20,IF(AJ402="Media",10,0)))+IF(AO402=1,10,0)+L402/10+ROW()/100000))</f>
        <v/>
      </c>
    </row>
    <row r="403">
      <c r="A403" s="7">
        <f>IF(B403="","",ROW()-1)</f>
        <v/>
      </c>
      <c r="B403" s="14" t="n"/>
      <c r="C403" s="14" t="n"/>
      <c r="D403" s="14" t="n"/>
      <c r="E403" s="14" t="n"/>
      <c r="F403" s="14" t="n"/>
      <c r="G403" s="14" t="n"/>
      <c r="H403" s="14" t="n"/>
      <c r="I403" s="14" t="n"/>
      <c r="J403" s="14" t="n"/>
      <c r="K403" s="14" t="n"/>
      <c r="L403" s="7">
        <f>IF(K403="","",IF(K403="Nuovo",1,IF(K403="Tentativo contatto",1,IF(K403="Contattato",2,IF(K403="Qualificato",4,IF(K403="Visita fissata",5,IF(K403="Visita effettuata",6,IF(K403="Trattativa",7,IF(K403="Offerta",8,IF(K403="Prenotazione",9,IF(K403="Venduto",10,""))))))))))))</f>
        <v/>
      </c>
      <c r="M403" s="14" t="n"/>
      <c r="N403" s="7">
        <f>IF(L403&gt;=4,1,0)</f>
        <v/>
      </c>
      <c r="O403" s="7">
        <f>IF(L403&gt;=6,1,0)</f>
        <v/>
      </c>
      <c r="P403" s="7">
        <f>IF(L403&gt;=7,1,0)</f>
        <v/>
      </c>
      <c r="Q403" s="7">
        <f>IF(L403&gt;=8,1,0)</f>
        <v/>
      </c>
      <c r="R403" s="7">
        <f>IF(L403&gt;=9,1,0)</f>
        <v/>
      </c>
      <c r="S403" s="7">
        <f>IF(OR(L403=10,M403="Vinta"),1,0)</f>
        <v/>
      </c>
      <c r="T403" s="7">
        <f>IF(M403="Persa",1,0)</f>
        <v/>
      </c>
      <c r="U403" s="14" t="n"/>
      <c r="V403" s="14" t="n"/>
      <c r="W403" s="14" t="n"/>
      <c r="X403" s="14" t="n"/>
      <c r="Y403" s="15" t="n"/>
      <c r="Z403" s="15" t="n"/>
      <c r="AA403" s="15" t="n"/>
      <c r="AB403" s="14" t="n"/>
      <c r="AC403" s="7">
        <f>IF(B403="","",IF(AB403="",TODAY()-B403,AB403-B403))</f>
        <v/>
      </c>
      <c r="AD403" s="14" t="n"/>
      <c r="AE403" s="14" t="n"/>
      <c r="AF403" s="14" t="n"/>
      <c r="AG403" s="37">
        <f>IF(B403="","",MAX(B403,IF(U403="",0,U403),IF(W403="",0,W403),IF(AB403="",0,AB403),IF(AN403="",0,AN403)))</f>
        <v/>
      </c>
      <c r="AH403" s="11">
        <f>IF(AG403="","",TODAY()-AG403)</f>
        <v/>
      </c>
      <c r="AI403" s="11">
        <f>IF(B403="","",MIN(100,IF(J403&gt;=300000,20,IF(J403&gt;=200000,10,5))+IF(OR(C403="Referral",C403="Passaparola"),20,IF(OR(C403="Sito web",C403="LinkedIn",C403="Email marketing"),15,10))+IF(L403&gt;=8,25,IF(L403&gt;=6,18,IF(L403&gt;=4,12,5)))+IF(AND(V403&lt;&gt;"",V403&lt;&gt;"Non risponde",V403&lt;&gt;"Non interessato"),10,0)+IF(X403="Eseguita",10,0)+IF(Z403&gt;0,15,0)))</f>
        <v/>
      </c>
      <c r="AJ403" s="11">
        <f>IF(AI403="","",IF(AI403&gt;=80,"Hot",IF(AI403&gt;=60,"Alta",IF(AI403&gt;=40,"Media","Bassa"))))</f>
        <v/>
      </c>
      <c r="AK403" s="11">
        <f>IF(B403="","",IF(U403="",TODAY()-B403,U403-B403))</f>
        <v/>
      </c>
      <c r="AL403" s="11">
        <f>IF(B403="","",IF(M403="Vinta","Chiusa - vinta",IF(M403="Persa","Chiusa - persa",IF(AND(U403="",TODAY()-B403&gt;1),"Contattare subito",IF(AND(M403="In corso",AH403&gt;7),"Lead in stallo",IF(AND(AN403&lt;&gt;"",AN403&lt;TODAY(),M403="In corso"),"Follow-up scaduto",IF(AND(K403="Offerta",Y403="",W403&lt;&gt;"",TODAY()-W403&gt;3),"Verificare offerta","OK"))))))</f>
        <v/>
      </c>
      <c r="AM403" s="38" t="n"/>
      <c r="AN403" s="39" t="n"/>
      <c r="AO403" s="11">
        <f>IF(AND(AN403&lt;&gt;"",AN403&lt;TODAY(),M403="In corso"),1,0)</f>
        <v/>
      </c>
      <c r="AP403" s="84">
        <f>IF(B403="","",IF(OR(M403="Vinta",M403="Persa"),0,IF(AL403="Contattare subito",50,0)+IF(AL403="Follow-up scaduto",40,0)+IF(AL403="Lead in stallo",35,0)+IF(AJ403="Hot",30,IF(AJ403="Alta",20,IF(AJ403="Media",10,0)))+IF(AO403=1,10,0)+L403/10+ROW()/100000))</f>
        <v/>
      </c>
    </row>
    <row r="404">
      <c r="A404" s="7">
        <f>IF(B404="","",ROW()-1)</f>
        <v/>
      </c>
      <c r="B404" s="14" t="n"/>
      <c r="C404" s="14" t="n"/>
      <c r="D404" s="14" t="n"/>
      <c r="E404" s="14" t="n"/>
      <c r="F404" s="14" t="n"/>
      <c r="G404" s="14" t="n"/>
      <c r="H404" s="14" t="n"/>
      <c r="I404" s="14" t="n"/>
      <c r="J404" s="14" t="n"/>
      <c r="K404" s="14" t="n"/>
      <c r="L404" s="7">
        <f>IF(K404="","",IF(K404="Nuovo",1,IF(K404="Tentativo contatto",1,IF(K404="Contattato",2,IF(K404="Qualificato",4,IF(K404="Visita fissata",5,IF(K404="Visita effettuata",6,IF(K404="Trattativa",7,IF(K404="Offerta",8,IF(K404="Prenotazione",9,IF(K404="Venduto",10,""))))))))))))</f>
        <v/>
      </c>
      <c r="M404" s="14" t="n"/>
      <c r="N404" s="7">
        <f>IF(L404&gt;=4,1,0)</f>
        <v/>
      </c>
      <c r="O404" s="7">
        <f>IF(L404&gt;=6,1,0)</f>
        <v/>
      </c>
      <c r="P404" s="7">
        <f>IF(L404&gt;=7,1,0)</f>
        <v/>
      </c>
      <c r="Q404" s="7">
        <f>IF(L404&gt;=8,1,0)</f>
        <v/>
      </c>
      <c r="R404" s="7">
        <f>IF(L404&gt;=9,1,0)</f>
        <v/>
      </c>
      <c r="S404" s="7">
        <f>IF(OR(L404=10,M404="Vinta"),1,0)</f>
        <v/>
      </c>
      <c r="T404" s="7">
        <f>IF(M404="Persa",1,0)</f>
        <v/>
      </c>
      <c r="U404" s="14" t="n"/>
      <c r="V404" s="14" t="n"/>
      <c r="W404" s="14" t="n"/>
      <c r="X404" s="14" t="n"/>
      <c r="Y404" s="15" t="n"/>
      <c r="Z404" s="15" t="n"/>
      <c r="AA404" s="15" t="n"/>
      <c r="AB404" s="14" t="n"/>
      <c r="AC404" s="7">
        <f>IF(B404="","",IF(AB404="",TODAY()-B404,AB404-B404))</f>
        <v/>
      </c>
      <c r="AD404" s="14" t="n"/>
      <c r="AE404" s="14" t="n"/>
      <c r="AF404" s="14" t="n"/>
      <c r="AG404" s="37">
        <f>IF(B404="","",MAX(B404,IF(U404="",0,U404),IF(W404="",0,W404),IF(AB404="",0,AB404),IF(AN404="",0,AN404)))</f>
        <v/>
      </c>
      <c r="AH404" s="11">
        <f>IF(AG404="","",TODAY()-AG404)</f>
        <v/>
      </c>
      <c r="AI404" s="11">
        <f>IF(B404="","",MIN(100,IF(J404&gt;=300000,20,IF(J404&gt;=200000,10,5))+IF(OR(C404="Referral",C404="Passaparola"),20,IF(OR(C404="Sito web",C404="LinkedIn",C404="Email marketing"),15,10))+IF(L404&gt;=8,25,IF(L404&gt;=6,18,IF(L404&gt;=4,12,5)))+IF(AND(V404&lt;&gt;"",V404&lt;&gt;"Non risponde",V404&lt;&gt;"Non interessato"),10,0)+IF(X404="Eseguita",10,0)+IF(Z404&gt;0,15,0)))</f>
        <v/>
      </c>
      <c r="AJ404" s="11">
        <f>IF(AI404="","",IF(AI404&gt;=80,"Hot",IF(AI404&gt;=60,"Alta",IF(AI404&gt;=40,"Media","Bassa"))))</f>
        <v/>
      </c>
      <c r="AK404" s="11">
        <f>IF(B404="","",IF(U404="",TODAY()-B404,U404-B404))</f>
        <v/>
      </c>
      <c r="AL404" s="11">
        <f>IF(B404="","",IF(M404="Vinta","Chiusa - vinta",IF(M404="Persa","Chiusa - persa",IF(AND(U404="",TODAY()-B404&gt;1),"Contattare subito",IF(AND(M404="In corso",AH404&gt;7),"Lead in stallo",IF(AND(AN404&lt;&gt;"",AN404&lt;TODAY(),M404="In corso"),"Follow-up scaduto",IF(AND(K404="Offerta",Y404="",W404&lt;&gt;"",TODAY()-W404&gt;3),"Verificare offerta","OK"))))))</f>
        <v/>
      </c>
      <c r="AM404" s="38" t="n"/>
      <c r="AN404" s="39" t="n"/>
      <c r="AO404" s="11">
        <f>IF(AND(AN404&lt;&gt;"",AN404&lt;TODAY(),M404="In corso"),1,0)</f>
        <v/>
      </c>
      <c r="AP404" s="84">
        <f>IF(B404="","",IF(OR(M404="Vinta",M404="Persa"),0,IF(AL404="Contattare subito",50,0)+IF(AL404="Follow-up scaduto",40,0)+IF(AL404="Lead in stallo",35,0)+IF(AJ404="Hot",30,IF(AJ404="Alta",20,IF(AJ404="Media",10,0)))+IF(AO404=1,10,0)+L404/10+ROW()/100000))</f>
        <v/>
      </c>
    </row>
    <row r="405">
      <c r="A405" s="7">
        <f>IF(B405="","",ROW()-1)</f>
        <v/>
      </c>
      <c r="B405" s="14" t="n"/>
      <c r="C405" s="14" t="n"/>
      <c r="D405" s="14" t="n"/>
      <c r="E405" s="14" t="n"/>
      <c r="F405" s="14" t="n"/>
      <c r="G405" s="14" t="n"/>
      <c r="H405" s="14" t="n"/>
      <c r="I405" s="14" t="n"/>
      <c r="J405" s="14" t="n"/>
      <c r="K405" s="14" t="n"/>
      <c r="L405" s="7">
        <f>IF(K405="","",IF(K405="Nuovo",1,IF(K405="Tentativo contatto",1,IF(K405="Contattato",2,IF(K405="Qualificato",4,IF(K405="Visita fissata",5,IF(K405="Visita effettuata",6,IF(K405="Trattativa",7,IF(K405="Offerta",8,IF(K405="Prenotazione",9,IF(K405="Venduto",10,""))))))))))))</f>
        <v/>
      </c>
      <c r="M405" s="14" t="n"/>
      <c r="N405" s="7">
        <f>IF(L405&gt;=4,1,0)</f>
        <v/>
      </c>
      <c r="O405" s="7">
        <f>IF(L405&gt;=6,1,0)</f>
        <v/>
      </c>
      <c r="P405" s="7">
        <f>IF(L405&gt;=7,1,0)</f>
        <v/>
      </c>
      <c r="Q405" s="7">
        <f>IF(L405&gt;=8,1,0)</f>
        <v/>
      </c>
      <c r="R405" s="7">
        <f>IF(L405&gt;=9,1,0)</f>
        <v/>
      </c>
      <c r="S405" s="7">
        <f>IF(OR(L405=10,M405="Vinta"),1,0)</f>
        <v/>
      </c>
      <c r="T405" s="7">
        <f>IF(M405="Persa",1,0)</f>
        <v/>
      </c>
      <c r="U405" s="14" t="n"/>
      <c r="V405" s="14" t="n"/>
      <c r="W405" s="14" t="n"/>
      <c r="X405" s="14" t="n"/>
      <c r="Y405" s="15" t="n"/>
      <c r="Z405" s="15" t="n"/>
      <c r="AA405" s="15" t="n"/>
      <c r="AB405" s="14" t="n"/>
      <c r="AC405" s="7">
        <f>IF(B405="","",IF(AB405="",TODAY()-B405,AB405-B405))</f>
        <v/>
      </c>
      <c r="AD405" s="14" t="n"/>
      <c r="AE405" s="14" t="n"/>
      <c r="AF405" s="14" t="n"/>
      <c r="AG405" s="37">
        <f>IF(B405="","",MAX(B405,IF(U405="",0,U405),IF(W405="",0,W405),IF(AB405="",0,AB405),IF(AN405="",0,AN405)))</f>
        <v/>
      </c>
      <c r="AH405" s="11">
        <f>IF(AG405="","",TODAY()-AG405)</f>
        <v/>
      </c>
      <c r="AI405" s="11">
        <f>IF(B405="","",MIN(100,IF(J405&gt;=300000,20,IF(J405&gt;=200000,10,5))+IF(OR(C405="Referral",C405="Passaparola"),20,IF(OR(C405="Sito web",C405="LinkedIn",C405="Email marketing"),15,10))+IF(L405&gt;=8,25,IF(L405&gt;=6,18,IF(L405&gt;=4,12,5)))+IF(AND(V405&lt;&gt;"",V405&lt;&gt;"Non risponde",V405&lt;&gt;"Non interessato"),10,0)+IF(X405="Eseguita",10,0)+IF(Z405&gt;0,15,0)))</f>
        <v/>
      </c>
      <c r="AJ405" s="11">
        <f>IF(AI405="","",IF(AI405&gt;=80,"Hot",IF(AI405&gt;=60,"Alta",IF(AI405&gt;=40,"Media","Bassa"))))</f>
        <v/>
      </c>
      <c r="AK405" s="11">
        <f>IF(B405="","",IF(U405="",TODAY()-B405,U405-B405))</f>
        <v/>
      </c>
      <c r="AL405" s="11">
        <f>IF(B405="","",IF(M405="Vinta","Chiusa - vinta",IF(M405="Persa","Chiusa - persa",IF(AND(U405="",TODAY()-B405&gt;1),"Contattare subito",IF(AND(M405="In corso",AH405&gt;7),"Lead in stallo",IF(AND(AN405&lt;&gt;"",AN405&lt;TODAY(),M405="In corso"),"Follow-up scaduto",IF(AND(K405="Offerta",Y405="",W405&lt;&gt;"",TODAY()-W405&gt;3),"Verificare offerta","OK"))))))</f>
        <v/>
      </c>
      <c r="AM405" s="38" t="n"/>
      <c r="AN405" s="39" t="n"/>
      <c r="AO405" s="11">
        <f>IF(AND(AN405&lt;&gt;"",AN405&lt;TODAY(),M405="In corso"),1,0)</f>
        <v/>
      </c>
      <c r="AP405" s="84">
        <f>IF(B405="","",IF(OR(M405="Vinta",M405="Persa"),0,IF(AL405="Contattare subito",50,0)+IF(AL405="Follow-up scaduto",40,0)+IF(AL405="Lead in stallo",35,0)+IF(AJ405="Hot",30,IF(AJ405="Alta",20,IF(AJ405="Media",10,0)))+IF(AO405=1,10,0)+L405/10+ROW()/100000))</f>
        <v/>
      </c>
    </row>
    <row r="406">
      <c r="A406" s="7">
        <f>IF(B406="","",ROW()-1)</f>
        <v/>
      </c>
      <c r="B406" s="14" t="n"/>
      <c r="C406" s="14" t="n"/>
      <c r="D406" s="14" t="n"/>
      <c r="E406" s="14" t="n"/>
      <c r="F406" s="14" t="n"/>
      <c r="G406" s="14" t="n"/>
      <c r="H406" s="14" t="n"/>
      <c r="I406" s="14" t="n"/>
      <c r="J406" s="14" t="n"/>
      <c r="K406" s="14" t="n"/>
      <c r="L406" s="7">
        <f>IF(K406="","",IF(K406="Nuovo",1,IF(K406="Tentativo contatto",1,IF(K406="Contattato",2,IF(K406="Qualificato",4,IF(K406="Visita fissata",5,IF(K406="Visita effettuata",6,IF(K406="Trattativa",7,IF(K406="Offerta",8,IF(K406="Prenotazione",9,IF(K406="Venduto",10,""))))))))))))</f>
        <v/>
      </c>
      <c r="M406" s="14" t="n"/>
      <c r="N406" s="7">
        <f>IF(L406&gt;=4,1,0)</f>
        <v/>
      </c>
      <c r="O406" s="7">
        <f>IF(L406&gt;=6,1,0)</f>
        <v/>
      </c>
      <c r="P406" s="7">
        <f>IF(L406&gt;=7,1,0)</f>
        <v/>
      </c>
      <c r="Q406" s="7">
        <f>IF(L406&gt;=8,1,0)</f>
        <v/>
      </c>
      <c r="R406" s="7">
        <f>IF(L406&gt;=9,1,0)</f>
        <v/>
      </c>
      <c r="S406" s="7">
        <f>IF(OR(L406=10,M406="Vinta"),1,0)</f>
        <v/>
      </c>
      <c r="T406" s="7">
        <f>IF(M406="Persa",1,0)</f>
        <v/>
      </c>
      <c r="U406" s="14" t="n"/>
      <c r="V406" s="14" t="n"/>
      <c r="W406" s="14" t="n"/>
      <c r="X406" s="14" t="n"/>
      <c r="Y406" s="15" t="n"/>
      <c r="Z406" s="15" t="n"/>
      <c r="AA406" s="15" t="n"/>
      <c r="AB406" s="14" t="n"/>
      <c r="AC406" s="7">
        <f>IF(B406="","",IF(AB406="",TODAY()-B406,AB406-B406))</f>
        <v/>
      </c>
      <c r="AD406" s="14" t="n"/>
      <c r="AE406" s="14" t="n"/>
      <c r="AF406" s="14" t="n"/>
      <c r="AG406" s="37">
        <f>IF(B406="","",MAX(B406,IF(U406="",0,U406),IF(W406="",0,W406),IF(AB406="",0,AB406),IF(AN406="",0,AN406)))</f>
        <v/>
      </c>
      <c r="AH406" s="11">
        <f>IF(AG406="","",TODAY()-AG406)</f>
        <v/>
      </c>
      <c r="AI406" s="11">
        <f>IF(B406="","",MIN(100,IF(J406&gt;=300000,20,IF(J406&gt;=200000,10,5))+IF(OR(C406="Referral",C406="Passaparola"),20,IF(OR(C406="Sito web",C406="LinkedIn",C406="Email marketing"),15,10))+IF(L406&gt;=8,25,IF(L406&gt;=6,18,IF(L406&gt;=4,12,5)))+IF(AND(V406&lt;&gt;"",V406&lt;&gt;"Non risponde",V406&lt;&gt;"Non interessato"),10,0)+IF(X406="Eseguita",10,0)+IF(Z406&gt;0,15,0)))</f>
        <v/>
      </c>
      <c r="AJ406" s="11">
        <f>IF(AI406="","",IF(AI406&gt;=80,"Hot",IF(AI406&gt;=60,"Alta",IF(AI406&gt;=40,"Media","Bassa"))))</f>
        <v/>
      </c>
      <c r="AK406" s="11">
        <f>IF(B406="","",IF(U406="",TODAY()-B406,U406-B406))</f>
        <v/>
      </c>
      <c r="AL406" s="11">
        <f>IF(B406="","",IF(M406="Vinta","Chiusa - vinta",IF(M406="Persa","Chiusa - persa",IF(AND(U406="",TODAY()-B406&gt;1),"Contattare subito",IF(AND(M406="In corso",AH406&gt;7),"Lead in stallo",IF(AND(AN406&lt;&gt;"",AN406&lt;TODAY(),M406="In corso"),"Follow-up scaduto",IF(AND(K406="Offerta",Y406="",W406&lt;&gt;"",TODAY()-W406&gt;3),"Verificare offerta","OK"))))))</f>
        <v/>
      </c>
      <c r="AM406" s="38" t="n"/>
      <c r="AN406" s="39" t="n"/>
      <c r="AO406" s="11">
        <f>IF(AND(AN406&lt;&gt;"",AN406&lt;TODAY(),M406="In corso"),1,0)</f>
        <v/>
      </c>
      <c r="AP406" s="84">
        <f>IF(B406="","",IF(OR(M406="Vinta",M406="Persa"),0,IF(AL406="Contattare subito",50,0)+IF(AL406="Follow-up scaduto",40,0)+IF(AL406="Lead in stallo",35,0)+IF(AJ406="Hot",30,IF(AJ406="Alta",20,IF(AJ406="Media",10,0)))+IF(AO406=1,10,0)+L406/10+ROW()/100000))</f>
        <v/>
      </c>
    </row>
    <row r="407">
      <c r="A407" s="7">
        <f>IF(B407="","",ROW()-1)</f>
        <v/>
      </c>
      <c r="B407" s="14" t="n"/>
      <c r="C407" s="14" t="n"/>
      <c r="D407" s="14" t="n"/>
      <c r="E407" s="14" t="n"/>
      <c r="F407" s="14" t="n"/>
      <c r="G407" s="14" t="n"/>
      <c r="H407" s="14" t="n"/>
      <c r="I407" s="14" t="n"/>
      <c r="J407" s="14" t="n"/>
      <c r="K407" s="14" t="n"/>
      <c r="L407" s="7">
        <f>IF(K407="","",IF(K407="Nuovo",1,IF(K407="Tentativo contatto",1,IF(K407="Contattato",2,IF(K407="Qualificato",4,IF(K407="Visita fissata",5,IF(K407="Visita effettuata",6,IF(K407="Trattativa",7,IF(K407="Offerta",8,IF(K407="Prenotazione",9,IF(K407="Venduto",10,""))))))))))))</f>
        <v/>
      </c>
      <c r="M407" s="14" t="n"/>
      <c r="N407" s="7">
        <f>IF(L407&gt;=4,1,0)</f>
        <v/>
      </c>
      <c r="O407" s="7">
        <f>IF(L407&gt;=6,1,0)</f>
        <v/>
      </c>
      <c r="P407" s="7">
        <f>IF(L407&gt;=7,1,0)</f>
        <v/>
      </c>
      <c r="Q407" s="7">
        <f>IF(L407&gt;=8,1,0)</f>
        <v/>
      </c>
      <c r="R407" s="7">
        <f>IF(L407&gt;=9,1,0)</f>
        <v/>
      </c>
      <c r="S407" s="7">
        <f>IF(OR(L407=10,M407="Vinta"),1,0)</f>
        <v/>
      </c>
      <c r="T407" s="7">
        <f>IF(M407="Persa",1,0)</f>
        <v/>
      </c>
      <c r="U407" s="14" t="n"/>
      <c r="V407" s="14" t="n"/>
      <c r="W407" s="14" t="n"/>
      <c r="X407" s="14" t="n"/>
      <c r="Y407" s="15" t="n"/>
      <c r="Z407" s="15" t="n"/>
      <c r="AA407" s="15" t="n"/>
      <c r="AB407" s="14" t="n"/>
      <c r="AC407" s="7">
        <f>IF(B407="","",IF(AB407="",TODAY()-B407,AB407-B407))</f>
        <v/>
      </c>
      <c r="AD407" s="14" t="n"/>
      <c r="AE407" s="14" t="n"/>
      <c r="AF407" s="14" t="n"/>
      <c r="AG407" s="37">
        <f>IF(B407="","",MAX(B407,IF(U407="",0,U407),IF(W407="",0,W407),IF(AB407="",0,AB407),IF(AN407="",0,AN407)))</f>
        <v/>
      </c>
      <c r="AH407" s="11">
        <f>IF(AG407="","",TODAY()-AG407)</f>
        <v/>
      </c>
      <c r="AI407" s="11">
        <f>IF(B407="","",MIN(100,IF(J407&gt;=300000,20,IF(J407&gt;=200000,10,5))+IF(OR(C407="Referral",C407="Passaparola"),20,IF(OR(C407="Sito web",C407="LinkedIn",C407="Email marketing"),15,10))+IF(L407&gt;=8,25,IF(L407&gt;=6,18,IF(L407&gt;=4,12,5)))+IF(AND(V407&lt;&gt;"",V407&lt;&gt;"Non risponde",V407&lt;&gt;"Non interessato"),10,0)+IF(X407="Eseguita",10,0)+IF(Z407&gt;0,15,0)))</f>
        <v/>
      </c>
      <c r="AJ407" s="11">
        <f>IF(AI407="","",IF(AI407&gt;=80,"Hot",IF(AI407&gt;=60,"Alta",IF(AI407&gt;=40,"Media","Bassa"))))</f>
        <v/>
      </c>
      <c r="AK407" s="11">
        <f>IF(B407="","",IF(U407="",TODAY()-B407,U407-B407))</f>
        <v/>
      </c>
      <c r="AL407" s="11">
        <f>IF(B407="","",IF(M407="Vinta","Chiusa - vinta",IF(M407="Persa","Chiusa - persa",IF(AND(U407="",TODAY()-B407&gt;1),"Contattare subito",IF(AND(M407="In corso",AH407&gt;7),"Lead in stallo",IF(AND(AN407&lt;&gt;"",AN407&lt;TODAY(),M407="In corso"),"Follow-up scaduto",IF(AND(K407="Offerta",Y407="",W407&lt;&gt;"",TODAY()-W407&gt;3),"Verificare offerta","OK"))))))</f>
        <v/>
      </c>
      <c r="AM407" s="38" t="n"/>
      <c r="AN407" s="39" t="n"/>
      <c r="AO407" s="11">
        <f>IF(AND(AN407&lt;&gt;"",AN407&lt;TODAY(),M407="In corso"),1,0)</f>
        <v/>
      </c>
      <c r="AP407" s="84">
        <f>IF(B407="","",IF(OR(M407="Vinta",M407="Persa"),0,IF(AL407="Contattare subito",50,0)+IF(AL407="Follow-up scaduto",40,0)+IF(AL407="Lead in stallo",35,0)+IF(AJ407="Hot",30,IF(AJ407="Alta",20,IF(AJ407="Media",10,0)))+IF(AO407=1,10,0)+L407/10+ROW()/100000))</f>
        <v/>
      </c>
    </row>
    <row r="408">
      <c r="A408" s="7">
        <f>IF(B408="","",ROW()-1)</f>
        <v/>
      </c>
      <c r="B408" s="14" t="n"/>
      <c r="C408" s="14" t="n"/>
      <c r="D408" s="14" t="n"/>
      <c r="E408" s="14" t="n"/>
      <c r="F408" s="14" t="n"/>
      <c r="G408" s="14" t="n"/>
      <c r="H408" s="14" t="n"/>
      <c r="I408" s="14" t="n"/>
      <c r="J408" s="14" t="n"/>
      <c r="K408" s="14" t="n"/>
      <c r="L408" s="7">
        <f>IF(K408="","",IF(K408="Nuovo",1,IF(K408="Tentativo contatto",1,IF(K408="Contattato",2,IF(K408="Qualificato",4,IF(K408="Visita fissata",5,IF(K408="Visita effettuata",6,IF(K408="Trattativa",7,IF(K408="Offerta",8,IF(K408="Prenotazione",9,IF(K408="Venduto",10,""))))))))))))</f>
        <v/>
      </c>
      <c r="M408" s="14" t="n"/>
      <c r="N408" s="7">
        <f>IF(L408&gt;=4,1,0)</f>
        <v/>
      </c>
      <c r="O408" s="7">
        <f>IF(L408&gt;=6,1,0)</f>
        <v/>
      </c>
      <c r="P408" s="7">
        <f>IF(L408&gt;=7,1,0)</f>
        <v/>
      </c>
      <c r="Q408" s="7">
        <f>IF(L408&gt;=8,1,0)</f>
        <v/>
      </c>
      <c r="R408" s="7">
        <f>IF(L408&gt;=9,1,0)</f>
        <v/>
      </c>
      <c r="S408" s="7">
        <f>IF(OR(L408=10,M408="Vinta"),1,0)</f>
        <v/>
      </c>
      <c r="T408" s="7">
        <f>IF(M408="Persa",1,0)</f>
        <v/>
      </c>
      <c r="U408" s="14" t="n"/>
      <c r="V408" s="14" t="n"/>
      <c r="W408" s="14" t="n"/>
      <c r="X408" s="14" t="n"/>
      <c r="Y408" s="15" t="n"/>
      <c r="Z408" s="15" t="n"/>
      <c r="AA408" s="15" t="n"/>
      <c r="AB408" s="14" t="n"/>
      <c r="AC408" s="7">
        <f>IF(B408="","",IF(AB408="",TODAY()-B408,AB408-B408))</f>
        <v/>
      </c>
      <c r="AD408" s="14" t="n"/>
      <c r="AE408" s="14" t="n"/>
      <c r="AF408" s="14" t="n"/>
      <c r="AG408" s="37">
        <f>IF(B408="","",MAX(B408,IF(U408="",0,U408),IF(W408="",0,W408),IF(AB408="",0,AB408),IF(AN408="",0,AN408)))</f>
        <v/>
      </c>
      <c r="AH408" s="11">
        <f>IF(AG408="","",TODAY()-AG408)</f>
        <v/>
      </c>
      <c r="AI408" s="11">
        <f>IF(B408="","",MIN(100,IF(J408&gt;=300000,20,IF(J408&gt;=200000,10,5))+IF(OR(C408="Referral",C408="Passaparola"),20,IF(OR(C408="Sito web",C408="LinkedIn",C408="Email marketing"),15,10))+IF(L408&gt;=8,25,IF(L408&gt;=6,18,IF(L408&gt;=4,12,5)))+IF(AND(V408&lt;&gt;"",V408&lt;&gt;"Non risponde",V408&lt;&gt;"Non interessato"),10,0)+IF(X408="Eseguita",10,0)+IF(Z408&gt;0,15,0)))</f>
        <v/>
      </c>
      <c r="AJ408" s="11">
        <f>IF(AI408="","",IF(AI408&gt;=80,"Hot",IF(AI408&gt;=60,"Alta",IF(AI408&gt;=40,"Media","Bassa"))))</f>
        <v/>
      </c>
      <c r="AK408" s="11">
        <f>IF(B408="","",IF(U408="",TODAY()-B408,U408-B408))</f>
        <v/>
      </c>
      <c r="AL408" s="11">
        <f>IF(B408="","",IF(M408="Vinta","Chiusa - vinta",IF(M408="Persa","Chiusa - persa",IF(AND(U408="",TODAY()-B408&gt;1),"Contattare subito",IF(AND(M408="In corso",AH408&gt;7),"Lead in stallo",IF(AND(AN408&lt;&gt;"",AN408&lt;TODAY(),M408="In corso"),"Follow-up scaduto",IF(AND(K408="Offerta",Y408="",W408&lt;&gt;"",TODAY()-W408&gt;3),"Verificare offerta","OK"))))))</f>
        <v/>
      </c>
      <c r="AM408" s="38" t="n"/>
      <c r="AN408" s="39" t="n"/>
      <c r="AO408" s="11">
        <f>IF(AND(AN408&lt;&gt;"",AN408&lt;TODAY(),M408="In corso"),1,0)</f>
        <v/>
      </c>
      <c r="AP408" s="84">
        <f>IF(B408="","",IF(OR(M408="Vinta",M408="Persa"),0,IF(AL408="Contattare subito",50,0)+IF(AL408="Follow-up scaduto",40,0)+IF(AL408="Lead in stallo",35,0)+IF(AJ408="Hot",30,IF(AJ408="Alta",20,IF(AJ408="Media",10,0)))+IF(AO408=1,10,0)+L408/10+ROW()/100000))</f>
        <v/>
      </c>
    </row>
    <row r="409">
      <c r="A409" s="7">
        <f>IF(B409="","",ROW()-1)</f>
        <v/>
      </c>
      <c r="B409" s="14" t="n"/>
      <c r="C409" s="14" t="n"/>
      <c r="D409" s="14" t="n"/>
      <c r="E409" s="14" t="n"/>
      <c r="F409" s="14" t="n"/>
      <c r="G409" s="14" t="n"/>
      <c r="H409" s="14" t="n"/>
      <c r="I409" s="14" t="n"/>
      <c r="J409" s="14" t="n"/>
      <c r="K409" s="14" t="n"/>
      <c r="L409" s="7">
        <f>IF(K409="","",IF(K409="Nuovo",1,IF(K409="Tentativo contatto",1,IF(K409="Contattato",2,IF(K409="Qualificato",4,IF(K409="Visita fissata",5,IF(K409="Visita effettuata",6,IF(K409="Trattativa",7,IF(K409="Offerta",8,IF(K409="Prenotazione",9,IF(K409="Venduto",10,""))))))))))))</f>
        <v/>
      </c>
      <c r="M409" s="14" t="n"/>
      <c r="N409" s="7">
        <f>IF(L409&gt;=4,1,0)</f>
        <v/>
      </c>
      <c r="O409" s="7">
        <f>IF(L409&gt;=6,1,0)</f>
        <v/>
      </c>
      <c r="P409" s="7">
        <f>IF(L409&gt;=7,1,0)</f>
        <v/>
      </c>
      <c r="Q409" s="7">
        <f>IF(L409&gt;=8,1,0)</f>
        <v/>
      </c>
      <c r="R409" s="7">
        <f>IF(L409&gt;=9,1,0)</f>
        <v/>
      </c>
      <c r="S409" s="7">
        <f>IF(OR(L409=10,M409="Vinta"),1,0)</f>
        <v/>
      </c>
      <c r="T409" s="7">
        <f>IF(M409="Persa",1,0)</f>
        <v/>
      </c>
      <c r="U409" s="14" t="n"/>
      <c r="V409" s="14" t="n"/>
      <c r="W409" s="14" t="n"/>
      <c r="X409" s="14" t="n"/>
      <c r="Y409" s="15" t="n"/>
      <c r="Z409" s="15" t="n"/>
      <c r="AA409" s="15" t="n"/>
      <c r="AB409" s="14" t="n"/>
      <c r="AC409" s="7">
        <f>IF(B409="","",IF(AB409="",TODAY()-B409,AB409-B409))</f>
        <v/>
      </c>
      <c r="AD409" s="14" t="n"/>
      <c r="AE409" s="14" t="n"/>
      <c r="AF409" s="14" t="n"/>
      <c r="AG409" s="37">
        <f>IF(B409="","",MAX(B409,IF(U409="",0,U409),IF(W409="",0,W409),IF(AB409="",0,AB409),IF(AN409="",0,AN409)))</f>
        <v/>
      </c>
      <c r="AH409" s="11">
        <f>IF(AG409="","",TODAY()-AG409)</f>
        <v/>
      </c>
      <c r="AI409" s="11">
        <f>IF(B409="","",MIN(100,IF(J409&gt;=300000,20,IF(J409&gt;=200000,10,5))+IF(OR(C409="Referral",C409="Passaparola"),20,IF(OR(C409="Sito web",C409="LinkedIn",C409="Email marketing"),15,10))+IF(L409&gt;=8,25,IF(L409&gt;=6,18,IF(L409&gt;=4,12,5)))+IF(AND(V409&lt;&gt;"",V409&lt;&gt;"Non risponde",V409&lt;&gt;"Non interessato"),10,0)+IF(X409="Eseguita",10,0)+IF(Z409&gt;0,15,0)))</f>
        <v/>
      </c>
      <c r="AJ409" s="11">
        <f>IF(AI409="","",IF(AI409&gt;=80,"Hot",IF(AI409&gt;=60,"Alta",IF(AI409&gt;=40,"Media","Bassa"))))</f>
        <v/>
      </c>
      <c r="AK409" s="11">
        <f>IF(B409="","",IF(U409="",TODAY()-B409,U409-B409))</f>
        <v/>
      </c>
      <c r="AL409" s="11">
        <f>IF(B409="","",IF(M409="Vinta","Chiusa - vinta",IF(M409="Persa","Chiusa - persa",IF(AND(U409="",TODAY()-B409&gt;1),"Contattare subito",IF(AND(M409="In corso",AH409&gt;7),"Lead in stallo",IF(AND(AN409&lt;&gt;"",AN409&lt;TODAY(),M409="In corso"),"Follow-up scaduto",IF(AND(K409="Offerta",Y409="",W409&lt;&gt;"",TODAY()-W409&gt;3),"Verificare offerta","OK"))))))</f>
        <v/>
      </c>
      <c r="AM409" s="38" t="n"/>
      <c r="AN409" s="39" t="n"/>
      <c r="AO409" s="11">
        <f>IF(AND(AN409&lt;&gt;"",AN409&lt;TODAY(),M409="In corso"),1,0)</f>
        <v/>
      </c>
      <c r="AP409" s="84">
        <f>IF(B409="","",IF(OR(M409="Vinta",M409="Persa"),0,IF(AL409="Contattare subito",50,0)+IF(AL409="Follow-up scaduto",40,0)+IF(AL409="Lead in stallo",35,0)+IF(AJ409="Hot",30,IF(AJ409="Alta",20,IF(AJ409="Media",10,0)))+IF(AO409=1,10,0)+L409/10+ROW()/100000))</f>
        <v/>
      </c>
    </row>
    <row r="410">
      <c r="A410" s="7">
        <f>IF(B410="","",ROW()-1)</f>
        <v/>
      </c>
      <c r="B410" s="14" t="n"/>
      <c r="C410" s="14" t="n"/>
      <c r="D410" s="14" t="n"/>
      <c r="E410" s="14" t="n"/>
      <c r="F410" s="14" t="n"/>
      <c r="G410" s="14" t="n"/>
      <c r="H410" s="14" t="n"/>
      <c r="I410" s="14" t="n"/>
      <c r="J410" s="14" t="n"/>
      <c r="K410" s="14" t="n"/>
      <c r="L410" s="7">
        <f>IF(K410="","",IF(K410="Nuovo",1,IF(K410="Tentativo contatto",1,IF(K410="Contattato",2,IF(K410="Qualificato",4,IF(K410="Visita fissata",5,IF(K410="Visita effettuata",6,IF(K410="Trattativa",7,IF(K410="Offerta",8,IF(K410="Prenotazione",9,IF(K410="Venduto",10,""))))))))))))</f>
        <v/>
      </c>
      <c r="M410" s="14" t="n"/>
      <c r="N410" s="7">
        <f>IF(L410&gt;=4,1,0)</f>
        <v/>
      </c>
      <c r="O410" s="7">
        <f>IF(L410&gt;=6,1,0)</f>
        <v/>
      </c>
      <c r="P410" s="7">
        <f>IF(L410&gt;=7,1,0)</f>
        <v/>
      </c>
      <c r="Q410" s="7">
        <f>IF(L410&gt;=8,1,0)</f>
        <v/>
      </c>
      <c r="R410" s="7">
        <f>IF(L410&gt;=9,1,0)</f>
        <v/>
      </c>
      <c r="S410" s="7">
        <f>IF(OR(L410=10,M410="Vinta"),1,0)</f>
        <v/>
      </c>
      <c r="T410" s="7">
        <f>IF(M410="Persa",1,0)</f>
        <v/>
      </c>
      <c r="U410" s="14" t="n"/>
      <c r="V410" s="14" t="n"/>
      <c r="W410" s="14" t="n"/>
      <c r="X410" s="14" t="n"/>
      <c r="Y410" s="15" t="n"/>
      <c r="Z410" s="15" t="n"/>
      <c r="AA410" s="15" t="n"/>
      <c r="AB410" s="14" t="n"/>
      <c r="AC410" s="7">
        <f>IF(B410="","",IF(AB410="",TODAY()-B410,AB410-B410))</f>
        <v/>
      </c>
      <c r="AD410" s="14" t="n"/>
      <c r="AE410" s="14" t="n"/>
      <c r="AF410" s="14" t="n"/>
      <c r="AG410" s="37">
        <f>IF(B410="","",MAX(B410,IF(U410="",0,U410),IF(W410="",0,W410),IF(AB410="",0,AB410),IF(AN410="",0,AN410)))</f>
        <v/>
      </c>
      <c r="AH410" s="11">
        <f>IF(AG410="","",TODAY()-AG410)</f>
        <v/>
      </c>
      <c r="AI410" s="11">
        <f>IF(B410="","",MIN(100,IF(J410&gt;=300000,20,IF(J410&gt;=200000,10,5))+IF(OR(C410="Referral",C410="Passaparola"),20,IF(OR(C410="Sito web",C410="LinkedIn",C410="Email marketing"),15,10))+IF(L410&gt;=8,25,IF(L410&gt;=6,18,IF(L410&gt;=4,12,5)))+IF(AND(V410&lt;&gt;"",V410&lt;&gt;"Non risponde",V410&lt;&gt;"Non interessato"),10,0)+IF(X410="Eseguita",10,0)+IF(Z410&gt;0,15,0)))</f>
        <v/>
      </c>
      <c r="AJ410" s="11">
        <f>IF(AI410="","",IF(AI410&gt;=80,"Hot",IF(AI410&gt;=60,"Alta",IF(AI410&gt;=40,"Media","Bassa"))))</f>
        <v/>
      </c>
      <c r="AK410" s="11">
        <f>IF(B410="","",IF(U410="",TODAY()-B410,U410-B410))</f>
        <v/>
      </c>
      <c r="AL410" s="11">
        <f>IF(B410="","",IF(M410="Vinta","Chiusa - vinta",IF(M410="Persa","Chiusa - persa",IF(AND(U410="",TODAY()-B410&gt;1),"Contattare subito",IF(AND(M410="In corso",AH410&gt;7),"Lead in stallo",IF(AND(AN410&lt;&gt;"",AN410&lt;TODAY(),M410="In corso"),"Follow-up scaduto",IF(AND(K410="Offerta",Y410="",W410&lt;&gt;"",TODAY()-W410&gt;3),"Verificare offerta","OK"))))))</f>
        <v/>
      </c>
      <c r="AM410" s="38" t="n"/>
      <c r="AN410" s="39" t="n"/>
      <c r="AO410" s="11">
        <f>IF(AND(AN410&lt;&gt;"",AN410&lt;TODAY(),M410="In corso"),1,0)</f>
        <v/>
      </c>
      <c r="AP410" s="84">
        <f>IF(B410="","",IF(OR(M410="Vinta",M410="Persa"),0,IF(AL410="Contattare subito",50,0)+IF(AL410="Follow-up scaduto",40,0)+IF(AL410="Lead in stallo",35,0)+IF(AJ410="Hot",30,IF(AJ410="Alta",20,IF(AJ410="Media",10,0)))+IF(AO410=1,10,0)+L410/10+ROW()/100000))</f>
        <v/>
      </c>
    </row>
    <row r="411">
      <c r="A411" s="7">
        <f>IF(B411="","",ROW()-1)</f>
        <v/>
      </c>
      <c r="B411" s="14" t="n"/>
      <c r="C411" s="14" t="n"/>
      <c r="D411" s="14" t="n"/>
      <c r="E411" s="14" t="n"/>
      <c r="F411" s="14" t="n"/>
      <c r="G411" s="14" t="n"/>
      <c r="H411" s="14" t="n"/>
      <c r="I411" s="14" t="n"/>
      <c r="J411" s="14" t="n"/>
      <c r="K411" s="14" t="n"/>
      <c r="L411" s="7">
        <f>IF(K411="","",IF(K411="Nuovo",1,IF(K411="Tentativo contatto",1,IF(K411="Contattato",2,IF(K411="Qualificato",4,IF(K411="Visita fissata",5,IF(K411="Visita effettuata",6,IF(K411="Trattativa",7,IF(K411="Offerta",8,IF(K411="Prenotazione",9,IF(K411="Venduto",10,""))))))))))))</f>
        <v/>
      </c>
      <c r="M411" s="14" t="n"/>
      <c r="N411" s="7">
        <f>IF(L411&gt;=4,1,0)</f>
        <v/>
      </c>
      <c r="O411" s="7">
        <f>IF(L411&gt;=6,1,0)</f>
        <v/>
      </c>
      <c r="P411" s="7">
        <f>IF(L411&gt;=7,1,0)</f>
        <v/>
      </c>
      <c r="Q411" s="7">
        <f>IF(L411&gt;=8,1,0)</f>
        <v/>
      </c>
      <c r="R411" s="7">
        <f>IF(L411&gt;=9,1,0)</f>
        <v/>
      </c>
      <c r="S411" s="7">
        <f>IF(OR(L411=10,M411="Vinta"),1,0)</f>
        <v/>
      </c>
      <c r="T411" s="7">
        <f>IF(M411="Persa",1,0)</f>
        <v/>
      </c>
      <c r="U411" s="14" t="n"/>
      <c r="V411" s="14" t="n"/>
      <c r="W411" s="14" t="n"/>
      <c r="X411" s="14" t="n"/>
      <c r="Y411" s="15" t="n"/>
      <c r="Z411" s="15" t="n"/>
      <c r="AA411" s="15" t="n"/>
      <c r="AB411" s="14" t="n"/>
      <c r="AC411" s="7">
        <f>IF(B411="","",IF(AB411="",TODAY()-B411,AB411-B411))</f>
        <v/>
      </c>
      <c r="AD411" s="14" t="n"/>
      <c r="AE411" s="14" t="n"/>
      <c r="AF411" s="14" t="n"/>
      <c r="AG411" s="37">
        <f>IF(B411="","",MAX(B411,IF(U411="",0,U411),IF(W411="",0,W411),IF(AB411="",0,AB411),IF(AN411="",0,AN411)))</f>
        <v/>
      </c>
      <c r="AH411" s="11">
        <f>IF(AG411="","",TODAY()-AG411)</f>
        <v/>
      </c>
      <c r="AI411" s="11">
        <f>IF(B411="","",MIN(100,IF(J411&gt;=300000,20,IF(J411&gt;=200000,10,5))+IF(OR(C411="Referral",C411="Passaparola"),20,IF(OR(C411="Sito web",C411="LinkedIn",C411="Email marketing"),15,10))+IF(L411&gt;=8,25,IF(L411&gt;=6,18,IF(L411&gt;=4,12,5)))+IF(AND(V411&lt;&gt;"",V411&lt;&gt;"Non risponde",V411&lt;&gt;"Non interessato"),10,0)+IF(X411="Eseguita",10,0)+IF(Z411&gt;0,15,0)))</f>
        <v/>
      </c>
      <c r="AJ411" s="11">
        <f>IF(AI411="","",IF(AI411&gt;=80,"Hot",IF(AI411&gt;=60,"Alta",IF(AI411&gt;=40,"Media","Bassa"))))</f>
        <v/>
      </c>
      <c r="AK411" s="11">
        <f>IF(B411="","",IF(U411="",TODAY()-B411,U411-B411))</f>
        <v/>
      </c>
      <c r="AL411" s="11">
        <f>IF(B411="","",IF(M411="Vinta","Chiusa - vinta",IF(M411="Persa","Chiusa - persa",IF(AND(U411="",TODAY()-B411&gt;1),"Contattare subito",IF(AND(M411="In corso",AH411&gt;7),"Lead in stallo",IF(AND(AN411&lt;&gt;"",AN411&lt;TODAY(),M411="In corso"),"Follow-up scaduto",IF(AND(K411="Offerta",Y411="",W411&lt;&gt;"",TODAY()-W411&gt;3),"Verificare offerta","OK"))))))</f>
        <v/>
      </c>
      <c r="AM411" s="38" t="n"/>
      <c r="AN411" s="39" t="n"/>
      <c r="AO411" s="11">
        <f>IF(AND(AN411&lt;&gt;"",AN411&lt;TODAY(),M411="In corso"),1,0)</f>
        <v/>
      </c>
      <c r="AP411" s="84">
        <f>IF(B411="","",IF(OR(M411="Vinta",M411="Persa"),0,IF(AL411="Contattare subito",50,0)+IF(AL411="Follow-up scaduto",40,0)+IF(AL411="Lead in stallo",35,0)+IF(AJ411="Hot",30,IF(AJ411="Alta",20,IF(AJ411="Media",10,0)))+IF(AO411=1,10,0)+L411/10+ROW()/100000))</f>
        <v/>
      </c>
    </row>
    <row r="412">
      <c r="A412" s="7">
        <f>IF(B412="","",ROW()-1)</f>
        <v/>
      </c>
      <c r="B412" s="14" t="n"/>
      <c r="C412" s="14" t="n"/>
      <c r="D412" s="14" t="n"/>
      <c r="E412" s="14" t="n"/>
      <c r="F412" s="14" t="n"/>
      <c r="G412" s="14" t="n"/>
      <c r="H412" s="14" t="n"/>
      <c r="I412" s="14" t="n"/>
      <c r="J412" s="14" t="n"/>
      <c r="K412" s="14" t="n"/>
      <c r="L412" s="7">
        <f>IF(K412="","",IF(K412="Nuovo",1,IF(K412="Tentativo contatto",1,IF(K412="Contattato",2,IF(K412="Qualificato",4,IF(K412="Visita fissata",5,IF(K412="Visita effettuata",6,IF(K412="Trattativa",7,IF(K412="Offerta",8,IF(K412="Prenotazione",9,IF(K412="Venduto",10,""))))))))))))</f>
        <v/>
      </c>
      <c r="M412" s="14" t="n"/>
      <c r="N412" s="7">
        <f>IF(L412&gt;=4,1,0)</f>
        <v/>
      </c>
      <c r="O412" s="7">
        <f>IF(L412&gt;=6,1,0)</f>
        <v/>
      </c>
      <c r="P412" s="7">
        <f>IF(L412&gt;=7,1,0)</f>
        <v/>
      </c>
      <c r="Q412" s="7">
        <f>IF(L412&gt;=8,1,0)</f>
        <v/>
      </c>
      <c r="R412" s="7">
        <f>IF(L412&gt;=9,1,0)</f>
        <v/>
      </c>
      <c r="S412" s="7">
        <f>IF(OR(L412=10,M412="Vinta"),1,0)</f>
        <v/>
      </c>
      <c r="T412" s="7">
        <f>IF(M412="Persa",1,0)</f>
        <v/>
      </c>
      <c r="U412" s="14" t="n"/>
      <c r="V412" s="14" t="n"/>
      <c r="W412" s="14" t="n"/>
      <c r="X412" s="14" t="n"/>
      <c r="Y412" s="15" t="n"/>
      <c r="Z412" s="15" t="n"/>
      <c r="AA412" s="15" t="n"/>
      <c r="AB412" s="14" t="n"/>
      <c r="AC412" s="7">
        <f>IF(B412="","",IF(AB412="",TODAY()-B412,AB412-B412))</f>
        <v/>
      </c>
      <c r="AD412" s="14" t="n"/>
      <c r="AE412" s="14" t="n"/>
      <c r="AF412" s="14" t="n"/>
      <c r="AG412" s="37">
        <f>IF(B412="","",MAX(B412,IF(U412="",0,U412),IF(W412="",0,W412),IF(AB412="",0,AB412),IF(AN412="",0,AN412)))</f>
        <v/>
      </c>
      <c r="AH412" s="11">
        <f>IF(AG412="","",TODAY()-AG412)</f>
        <v/>
      </c>
      <c r="AI412" s="11">
        <f>IF(B412="","",MIN(100,IF(J412&gt;=300000,20,IF(J412&gt;=200000,10,5))+IF(OR(C412="Referral",C412="Passaparola"),20,IF(OR(C412="Sito web",C412="LinkedIn",C412="Email marketing"),15,10))+IF(L412&gt;=8,25,IF(L412&gt;=6,18,IF(L412&gt;=4,12,5)))+IF(AND(V412&lt;&gt;"",V412&lt;&gt;"Non risponde",V412&lt;&gt;"Non interessato"),10,0)+IF(X412="Eseguita",10,0)+IF(Z412&gt;0,15,0)))</f>
        <v/>
      </c>
      <c r="AJ412" s="11">
        <f>IF(AI412="","",IF(AI412&gt;=80,"Hot",IF(AI412&gt;=60,"Alta",IF(AI412&gt;=40,"Media","Bassa"))))</f>
        <v/>
      </c>
      <c r="AK412" s="11">
        <f>IF(B412="","",IF(U412="",TODAY()-B412,U412-B412))</f>
        <v/>
      </c>
      <c r="AL412" s="11">
        <f>IF(B412="","",IF(M412="Vinta","Chiusa - vinta",IF(M412="Persa","Chiusa - persa",IF(AND(U412="",TODAY()-B412&gt;1),"Contattare subito",IF(AND(M412="In corso",AH412&gt;7),"Lead in stallo",IF(AND(AN412&lt;&gt;"",AN412&lt;TODAY(),M412="In corso"),"Follow-up scaduto",IF(AND(K412="Offerta",Y412="",W412&lt;&gt;"",TODAY()-W412&gt;3),"Verificare offerta","OK"))))))</f>
        <v/>
      </c>
      <c r="AM412" s="38" t="n"/>
      <c r="AN412" s="39" t="n"/>
      <c r="AO412" s="11">
        <f>IF(AND(AN412&lt;&gt;"",AN412&lt;TODAY(),M412="In corso"),1,0)</f>
        <v/>
      </c>
      <c r="AP412" s="84">
        <f>IF(B412="","",IF(OR(M412="Vinta",M412="Persa"),0,IF(AL412="Contattare subito",50,0)+IF(AL412="Follow-up scaduto",40,0)+IF(AL412="Lead in stallo",35,0)+IF(AJ412="Hot",30,IF(AJ412="Alta",20,IF(AJ412="Media",10,0)))+IF(AO412=1,10,0)+L412/10+ROW()/100000))</f>
        <v/>
      </c>
    </row>
    <row r="413">
      <c r="A413" s="7">
        <f>IF(B413="","",ROW()-1)</f>
        <v/>
      </c>
      <c r="B413" s="14" t="n"/>
      <c r="C413" s="14" t="n"/>
      <c r="D413" s="14" t="n"/>
      <c r="E413" s="14" t="n"/>
      <c r="F413" s="14" t="n"/>
      <c r="G413" s="14" t="n"/>
      <c r="H413" s="14" t="n"/>
      <c r="I413" s="14" t="n"/>
      <c r="J413" s="14" t="n"/>
      <c r="K413" s="14" t="n"/>
      <c r="L413" s="7">
        <f>IF(K413="","",IF(K413="Nuovo",1,IF(K413="Tentativo contatto",1,IF(K413="Contattato",2,IF(K413="Qualificato",4,IF(K413="Visita fissata",5,IF(K413="Visita effettuata",6,IF(K413="Trattativa",7,IF(K413="Offerta",8,IF(K413="Prenotazione",9,IF(K413="Venduto",10,""))))))))))))</f>
        <v/>
      </c>
      <c r="M413" s="14" t="n"/>
      <c r="N413" s="7">
        <f>IF(L413&gt;=4,1,0)</f>
        <v/>
      </c>
      <c r="O413" s="7">
        <f>IF(L413&gt;=6,1,0)</f>
        <v/>
      </c>
      <c r="P413" s="7">
        <f>IF(L413&gt;=7,1,0)</f>
        <v/>
      </c>
      <c r="Q413" s="7">
        <f>IF(L413&gt;=8,1,0)</f>
        <v/>
      </c>
      <c r="R413" s="7">
        <f>IF(L413&gt;=9,1,0)</f>
        <v/>
      </c>
      <c r="S413" s="7">
        <f>IF(OR(L413=10,M413="Vinta"),1,0)</f>
        <v/>
      </c>
      <c r="T413" s="7">
        <f>IF(M413="Persa",1,0)</f>
        <v/>
      </c>
      <c r="U413" s="14" t="n"/>
      <c r="V413" s="14" t="n"/>
      <c r="W413" s="14" t="n"/>
      <c r="X413" s="14" t="n"/>
      <c r="Y413" s="15" t="n"/>
      <c r="Z413" s="15" t="n"/>
      <c r="AA413" s="15" t="n"/>
      <c r="AB413" s="14" t="n"/>
      <c r="AC413" s="7">
        <f>IF(B413="","",IF(AB413="",TODAY()-B413,AB413-B413))</f>
        <v/>
      </c>
      <c r="AD413" s="14" t="n"/>
      <c r="AE413" s="14" t="n"/>
      <c r="AF413" s="14" t="n"/>
      <c r="AG413" s="37">
        <f>IF(B413="","",MAX(B413,IF(U413="",0,U413),IF(W413="",0,W413),IF(AB413="",0,AB413),IF(AN413="",0,AN413)))</f>
        <v/>
      </c>
      <c r="AH413" s="11">
        <f>IF(AG413="","",TODAY()-AG413)</f>
        <v/>
      </c>
      <c r="AI413" s="11">
        <f>IF(B413="","",MIN(100,IF(J413&gt;=300000,20,IF(J413&gt;=200000,10,5))+IF(OR(C413="Referral",C413="Passaparola"),20,IF(OR(C413="Sito web",C413="LinkedIn",C413="Email marketing"),15,10))+IF(L413&gt;=8,25,IF(L413&gt;=6,18,IF(L413&gt;=4,12,5)))+IF(AND(V413&lt;&gt;"",V413&lt;&gt;"Non risponde",V413&lt;&gt;"Non interessato"),10,0)+IF(X413="Eseguita",10,0)+IF(Z413&gt;0,15,0)))</f>
        <v/>
      </c>
      <c r="AJ413" s="11">
        <f>IF(AI413="","",IF(AI413&gt;=80,"Hot",IF(AI413&gt;=60,"Alta",IF(AI413&gt;=40,"Media","Bassa"))))</f>
        <v/>
      </c>
      <c r="AK413" s="11">
        <f>IF(B413="","",IF(U413="",TODAY()-B413,U413-B413))</f>
        <v/>
      </c>
      <c r="AL413" s="11">
        <f>IF(B413="","",IF(M413="Vinta","Chiusa - vinta",IF(M413="Persa","Chiusa - persa",IF(AND(U413="",TODAY()-B413&gt;1),"Contattare subito",IF(AND(M413="In corso",AH413&gt;7),"Lead in stallo",IF(AND(AN413&lt;&gt;"",AN413&lt;TODAY(),M413="In corso"),"Follow-up scaduto",IF(AND(K413="Offerta",Y413="",W413&lt;&gt;"",TODAY()-W413&gt;3),"Verificare offerta","OK"))))))</f>
        <v/>
      </c>
      <c r="AM413" s="38" t="n"/>
      <c r="AN413" s="39" t="n"/>
      <c r="AO413" s="11">
        <f>IF(AND(AN413&lt;&gt;"",AN413&lt;TODAY(),M413="In corso"),1,0)</f>
        <v/>
      </c>
      <c r="AP413" s="84">
        <f>IF(B413="","",IF(OR(M413="Vinta",M413="Persa"),0,IF(AL413="Contattare subito",50,0)+IF(AL413="Follow-up scaduto",40,0)+IF(AL413="Lead in stallo",35,0)+IF(AJ413="Hot",30,IF(AJ413="Alta",20,IF(AJ413="Media",10,0)))+IF(AO413=1,10,0)+L413/10+ROW()/100000))</f>
        <v/>
      </c>
    </row>
    <row r="414">
      <c r="A414" s="7">
        <f>IF(B414="","",ROW()-1)</f>
        <v/>
      </c>
      <c r="B414" s="14" t="n"/>
      <c r="C414" s="14" t="n"/>
      <c r="D414" s="14" t="n"/>
      <c r="E414" s="14" t="n"/>
      <c r="F414" s="14" t="n"/>
      <c r="G414" s="14" t="n"/>
      <c r="H414" s="14" t="n"/>
      <c r="I414" s="14" t="n"/>
      <c r="J414" s="14" t="n"/>
      <c r="K414" s="14" t="n"/>
      <c r="L414" s="7">
        <f>IF(K414="","",IF(K414="Nuovo",1,IF(K414="Tentativo contatto",1,IF(K414="Contattato",2,IF(K414="Qualificato",4,IF(K414="Visita fissata",5,IF(K414="Visita effettuata",6,IF(K414="Trattativa",7,IF(K414="Offerta",8,IF(K414="Prenotazione",9,IF(K414="Venduto",10,""))))))))))))</f>
        <v/>
      </c>
      <c r="M414" s="14" t="n"/>
      <c r="N414" s="7">
        <f>IF(L414&gt;=4,1,0)</f>
        <v/>
      </c>
      <c r="O414" s="7">
        <f>IF(L414&gt;=6,1,0)</f>
        <v/>
      </c>
      <c r="P414" s="7">
        <f>IF(L414&gt;=7,1,0)</f>
        <v/>
      </c>
      <c r="Q414" s="7">
        <f>IF(L414&gt;=8,1,0)</f>
        <v/>
      </c>
      <c r="R414" s="7">
        <f>IF(L414&gt;=9,1,0)</f>
        <v/>
      </c>
      <c r="S414" s="7">
        <f>IF(OR(L414=10,M414="Vinta"),1,0)</f>
        <v/>
      </c>
      <c r="T414" s="7">
        <f>IF(M414="Persa",1,0)</f>
        <v/>
      </c>
      <c r="U414" s="14" t="n"/>
      <c r="V414" s="14" t="n"/>
      <c r="W414" s="14" t="n"/>
      <c r="X414" s="14" t="n"/>
      <c r="Y414" s="15" t="n"/>
      <c r="Z414" s="15" t="n"/>
      <c r="AA414" s="15" t="n"/>
      <c r="AB414" s="14" t="n"/>
      <c r="AC414" s="7">
        <f>IF(B414="","",IF(AB414="",TODAY()-B414,AB414-B414))</f>
        <v/>
      </c>
      <c r="AD414" s="14" t="n"/>
      <c r="AE414" s="14" t="n"/>
      <c r="AF414" s="14" t="n"/>
      <c r="AG414" s="37">
        <f>IF(B414="","",MAX(B414,IF(U414="",0,U414),IF(W414="",0,W414),IF(AB414="",0,AB414),IF(AN414="",0,AN414)))</f>
        <v/>
      </c>
      <c r="AH414" s="11">
        <f>IF(AG414="","",TODAY()-AG414)</f>
        <v/>
      </c>
      <c r="AI414" s="11">
        <f>IF(B414="","",MIN(100,IF(J414&gt;=300000,20,IF(J414&gt;=200000,10,5))+IF(OR(C414="Referral",C414="Passaparola"),20,IF(OR(C414="Sito web",C414="LinkedIn",C414="Email marketing"),15,10))+IF(L414&gt;=8,25,IF(L414&gt;=6,18,IF(L414&gt;=4,12,5)))+IF(AND(V414&lt;&gt;"",V414&lt;&gt;"Non risponde",V414&lt;&gt;"Non interessato"),10,0)+IF(X414="Eseguita",10,0)+IF(Z414&gt;0,15,0)))</f>
        <v/>
      </c>
      <c r="AJ414" s="11">
        <f>IF(AI414="","",IF(AI414&gt;=80,"Hot",IF(AI414&gt;=60,"Alta",IF(AI414&gt;=40,"Media","Bassa"))))</f>
        <v/>
      </c>
      <c r="AK414" s="11">
        <f>IF(B414="","",IF(U414="",TODAY()-B414,U414-B414))</f>
        <v/>
      </c>
      <c r="AL414" s="11">
        <f>IF(B414="","",IF(M414="Vinta","Chiusa - vinta",IF(M414="Persa","Chiusa - persa",IF(AND(U414="",TODAY()-B414&gt;1),"Contattare subito",IF(AND(M414="In corso",AH414&gt;7),"Lead in stallo",IF(AND(AN414&lt;&gt;"",AN414&lt;TODAY(),M414="In corso"),"Follow-up scaduto",IF(AND(K414="Offerta",Y414="",W414&lt;&gt;"",TODAY()-W414&gt;3),"Verificare offerta","OK"))))))</f>
        <v/>
      </c>
      <c r="AM414" s="38" t="n"/>
      <c r="AN414" s="39" t="n"/>
      <c r="AO414" s="11">
        <f>IF(AND(AN414&lt;&gt;"",AN414&lt;TODAY(),M414="In corso"),1,0)</f>
        <v/>
      </c>
      <c r="AP414" s="84">
        <f>IF(B414="","",IF(OR(M414="Vinta",M414="Persa"),0,IF(AL414="Contattare subito",50,0)+IF(AL414="Follow-up scaduto",40,0)+IF(AL414="Lead in stallo",35,0)+IF(AJ414="Hot",30,IF(AJ414="Alta",20,IF(AJ414="Media",10,0)))+IF(AO414=1,10,0)+L414/10+ROW()/100000))</f>
        <v/>
      </c>
    </row>
    <row r="415">
      <c r="A415" s="7">
        <f>IF(B415="","",ROW()-1)</f>
        <v/>
      </c>
      <c r="B415" s="14" t="n"/>
      <c r="C415" s="14" t="n"/>
      <c r="D415" s="14" t="n"/>
      <c r="E415" s="14" t="n"/>
      <c r="F415" s="14" t="n"/>
      <c r="G415" s="14" t="n"/>
      <c r="H415" s="14" t="n"/>
      <c r="I415" s="14" t="n"/>
      <c r="J415" s="14" t="n"/>
      <c r="K415" s="14" t="n"/>
      <c r="L415" s="7">
        <f>IF(K415="","",IF(K415="Nuovo",1,IF(K415="Tentativo contatto",1,IF(K415="Contattato",2,IF(K415="Qualificato",4,IF(K415="Visita fissata",5,IF(K415="Visita effettuata",6,IF(K415="Trattativa",7,IF(K415="Offerta",8,IF(K415="Prenotazione",9,IF(K415="Venduto",10,""))))))))))))</f>
        <v/>
      </c>
      <c r="M415" s="14" t="n"/>
      <c r="N415" s="7">
        <f>IF(L415&gt;=4,1,0)</f>
        <v/>
      </c>
      <c r="O415" s="7">
        <f>IF(L415&gt;=6,1,0)</f>
        <v/>
      </c>
      <c r="P415" s="7">
        <f>IF(L415&gt;=7,1,0)</f>
        <v/>
      </c>
      <c r="Q415" s="7">
        <f>IF(L415&gt;=8,1,0)</f>
        <v/>
      </c>
      <c r="R415" s="7">
        <f>IF(L415&gt;=9,1,0)</f>
        <v/>
      </c>
      <c r="S415" s="7">
        <f>IF(OR(L415=10,M415="Vinta"),1,0)</f>
        <v/>
      </c>
      <c r="T415" s="7">
        <f>IF(M415="Persa",1,0)</f>
        <v/>
      </c>
      <c r="U415" s="14" t="n"/>
      <c r="V415" s="14" t="n"/>
      <c r="W415" s="14" t="n"/>
      <c r="X415" s="14" t="n"/>
      <c r="Y415" s="15" t="n"/>
      <c r="Z415" s="15" t="n"/>
      <c r="AA415" s="15" t="n"/>
      <c r="AB415" s="14" t="n"/>
      <c r="AC415" s="7">
        <f>IF(B415="","",IF(AB415="",TODAY()-B415,AB415-B415))</f>
        <v/>
      </c>
      <c r="AD415" s="14" t="n"/>
      <c r="AE415" s="14" t="n"/>
      <c r="AF415" s="14" t="n"/>
      <c r="AG415" s="37">
        <f>IF(B415="","",MAX(B415,IF(U415="",0,U415),IF(W415="",0,W415),IF(AB415="",0,AB415),IF(AN415="",0,AN415)))</f>
        <v/>
      </c>
      <c r="AH415" s="11">
        <f>IF(AG415="","",TODAY()-AG415)</f>
        <v/>
      </c>
      <c r="AI415" s="11">
        <f>IF(B415="","",MIN(100,IF(J415&gt;=300000,20,IF(J415&gt;=200000,10,5))+IF(OR(C415="Referral",C415="Passaparola"),20,IF(OR(C415="Sito web",C415="LinkedIn",C415="Email marketing"),15,10))+IF(L415&gt;=8,25,IF(L415&gt;=6,18,IF(L415&gt;=4,12,5)))+IF(AND(V415&lt;&gt;"",V415&lt;&gt;"Non risponde",V415&lt;&gt;"Non interessato"),10,0)+IF(X415="Eseguita",10,0)+IF(Z415&gt;0,15,0)))</f>
        <v/>
      </c>
      <c r="AJ415" s="11">
        <f>IF(AI415="","",IF(AI415&gt;=80,"Hot",IF(AI415&gt;=60,"Alta",IF(AI415&gt;=40,"Media","Bassa"))))</f>
        <v/>
      </c>
      <c r="AK415" s="11">
        <f>IF(B415="","",IF(U415="",TODAY()-B415,U415-B415))</f>
        <v/>
      </c>
      <c r="AL415" s="11">
        <f>IF(B415="","",IF(M415="Vinta","Chiusa - vinta",IF(M415="Persa","Chiusa - persa",IF(AND(U415="",TODAY()-B415&gt;1),"Contattare subito",IF(AND(M415="In corso",AH415&gt;7),"Lead in stallo",IF(AND(AN415&lt;&gt;"",AN415&lt;TODAY(),M415="In corso"),"Follow-up scaduto",IF(AND(K415="Offerta",Y415="",W415&lt;&gt;"",TODAY()-W415&gt;3),"Verificare offerta","OK"))))))</f>
        <v/>
      </c>
      <c r="AM415" s="38" t="n"/>
      <c r="AN415" s="39" t="n"/>
      <c r="AO415" s="11">
        <f>IF(AND(AN415&lt;&gt;"",AN415&lt;TODAY(),M415="In corso"),1,0)</f>
        <v/>
      </c>
      <c r="AP415" s="84">
        <f>IF(B415="","",IF(OR(M415="Vinta",M415="Persa"),0,IF(AL415="Contattare subito",50,0)+IF(AL415="Follow-up scaduto",40,0)+IF(AL415="Lead in stallo",35,0)+IF(AJ415="Hot",30,IF(AJ415="Alta",20,IF(AJ415="Media",10,0)))+IF(AO415=1,10,0)+L415/10+ROW()/100000))</f>
        <v/>
      </c>
    </row>
    <row r="416">
      <c r="A416" s="7">
        <f>IF(B416="","",ROW()-1)</f>
        <v/>
      </c>
      <c r="B416" s="14" t="n"/>
      <c r="C416" s="14" t="n"/>
      <c r="D416" s="14" t="n"/>
      <c r="E416" s="14" t="n"/>
      <c r="F416" s="14" t="n"/>
      <c r="G416" s="14" t="n"/>
      <c r="H416" s="14" t="n"/>
      <c r="I416" s="14" t="n"/>
      <c r="J416" s="14" t="n"/>
      <c r="K416" s="14" t="n"/>
      <c r="L416" s="7">
        <f>IF(K416="","",IF(K416="Nuovo",1,IF(K416="Tentativo contatto",1,IF(K416="Contattato",2,IF(K416="Qualificato",4,IF(K416="Visita fissata",5,IF(K416="Visita effettuata",6,IF(K416="Trattativa",7,IF(K416="Offerta",8,IF(K416="Prenotazione",9,IF(K416="Venduto",10,""))))))))))))</f>
        <v/>
      </c>
      <c r="M416" s="14" t="n"/>
      <c r="N416" s="7">
        <f>IF(L416&gt;=4,1,0)</f>
        <v/>
      </c>
      <c r="O416" s="7">
        <f>IF(L416&gt;=6,1,0)</f>
        <v/>
      </c>
      <c r="P416" s="7">
        <f>IF(L416&gt;=7,1,0)</f>
        <v/>
      </c>
      <c r="Q416" s="7">
        <f>IF(L416&gt;=8,1,0)</f>
        <v/>
      </c>
      <c r="R416" s="7">
        <f>IF(L416&gt;=9,1,0)</f>
        <v/>
      </c>
      <c r="S416" s="7">
        <f>IF(OR(L416=10,M416="Vinta"),1,0)</f>
        <v/>
      </c>
      <c r="T416" s="7">
        <f>IF(M416="Persa",1,0)</f>
        <v/>
      </c>
      <c r="U416" s="14" t="n"/>
      <c r="V416" s="14" t="n"/>
      <c r="W416" s="14" t="n"/>
      <c r="X416" s="14" t="n"/>
      <c r="Y416" s="15" t="n"/>
      <c r="Z416" s="15" t="n"/>
      <c r="AA416" s="15" t="n"/>
      <c r="AB416" s="14" t="n"/>
      <c r="AC416" s="7">
        <f>IF(B416="","",IF(AB416="",TODAY()-B416,AB416-B416))</f>
        <v/>
      </c>
      <c r="AD416" s="14" t="n"/>
      <c r="AE416" s="14" t="n"/>
      <c r="AF416" s="14" t="n"/>
      <c r="AG416" s="37">
        <f>IF(B416="","",MAX(B416,IF(U416="",0,U416),IF(W416="",0,W416),IF(AB416="",0,AB416),IF(AN416="",0,AN416)))</f>
        <v/>
      </c>
      <c r="AH416" s="11">
        <f>IF(AG416="","",TODAY()-AG416)</f>
        <v/>
      </c>
      <c r="AI416" s="11">
        <f>IF(B416="","",MIN(100,IF(J416&gt;=300000,20,IF(J416&gt;=200000,10,5))+IF(OR(C416="Referral",C416="Passaparola"),20,IF(OR(C416="Sito web",C416="LinkedIn",C416="Email marketing"),15,10))+IF(L416&gt;=8,25,IF(L416&gt;=6,18,IF(L416&gt;=4,12,5)))+IF(AND(V416&lt;&gt;"",V416&lt;&gt;"Non risponde",V416&lt;&gt;"Non interessato"),10,0)+IF(X416="Eseguita",10,0)+IF(Z416&gt;0,15,0)))</f>
        <v/>
      </c>
      <c r="AJ416" s="11">
        <f>IF(AI416="","",IF(AI416&gt;=80,"Hot",IF(AI416&gt;=60,"Alta",IF(AI416&gt;=40,"Media","Bassa"))))</f>
        <v/>
      </c>
      <c r="AK416" s="11">
        <f>IF(B416="","",IF(U416="",TODAY()-B416,U416-B416))</f>
        <v/>
      </c>
      <c r="AL416" s="11">
        <f>IF(B416="","",IF(M416="Vinta","Chiusa - vinta",IF(M416="Persa","Chiusa - persa",IF(AND(U416="",TODAY()-B416&gt;1),"Contattare subito",IF(AND(M416="In corso",AH416&gt;7),"Lead in stallo",IF(AND(AN416&lt;&gt;"",AN416&lt;TODAY(),M416="In corso"),"Follow-up scaduto",IF(AND(K416="Offerta",Y416="",W416&lt;&gt;"",TODAY()-W416&gt;3),"Verificare offerta","OK"))))))</f>
        <v/>
      </c>
      <c r="AM416" s="38" t="n"/>
      <c r="AN416" s="39" t="n"/>
      <c r="AO416" s="11">
        <f>IF(AND(AN416&lt;&gt;"",AN416&lt;TODAY(),M416="In corso"),1,0)</f>
        <v/>
      </c>
      <c r="AP416" s="84">
        <f>IF(B416="","",IF(OR(M416="Vinta",M416="Persa"),0,IF(AL416="Contattare subito",50,0)+IF(AL416="Follow-up scaduto",40,0)+IF(AL416="Lead in stallo",35,0)+IF(AJ416="Hot",30,IF(AJ416="Alta",20,IF(AJ416="Media",10,0)))+IF(AO416=1,10,0)+L416/10+ROW()/100000))</f>
        <v/>
      </c>
    </row>
    <row r="417">
      <c r="A417" s="7">
        <f>IF(B417="","",ROW()-1)</f>
        <v/>
      </c>
      <c r="B417" s="14" t="n"/>
      <c r="C417" s="14" t="n"/>
      <c r="D417" s="14" t="n"/>
      <c r="E417" s="14" t="n"/>
      <c r="F417" s="14" t="n"/>
      <c r="G417" s="14" t="n"/>
      <c r="H417" s="14" t="n"/>
      <c r="I417" s="14" t="n"/>
      <c r="J417" s="14" t="n"/>
      <c r="K417" s="14" t="n"/>
      <c r="L417" s="7">
        <f>IF(K417="","",IF(K417="Nuovo",1,IF(K417="Tentativo contatto",1,IF(K417="Contattato",2,IF(K417="Qualificato",4,IF(K417="Visita fissata",5,IF(K417="Visita effettuata",6,IF(K417="Trattativa",7,IF(K417="Offerta",8,IF(K417="Prenotazione",9,IF(K417="Venduto",10,""))))))))))))</f>
        <v/>
      </c>
      <c r="M417" s="14" t="n"/>
      <c r="N417" s="7">
        <f>IF(L417&gt;=4,1,0)</f>
        <v/>
      </c>
      <c r="O417" s="7">
        <f>IF(L417&gt;=6,1,0)</f>
        <v/>
      </c>
      <c r="P417" s="7">
        <f>IF(L417&gt;=7,1,0)</f>
        <v/>
      </c>
      <c r="Q417" s="7">
        <f>IF(L417&gt;=8,1,0)</f>
        <v/>
      </c>
      <c r="R417" s="7">
        <f>IF(L417&gt;=9,1,0)</f>
        <v/>
      </c>
      <c r="S417" s="7">
        <f>IF(OR(L417=10,M417="Vinta"),1,0)</f>
        <v/>
      </c>
      <c r="T417" s="7">
        <f>IF(M417="Persa",1,0)</f>
        <v/>
      </c>
      <c r="U417" s="14" t="n"/>
      <c r="V417" s="14" t="n"/>
      <c r="W417" s="14" t="n"/>
      <c r="X417" s="14" t="n"/>
      <c r="Y417" s="15" t="n"/>
      <c r="Z417" s="15" t="n"/>
      <c r="AA417" s="15" t="n"/>
      <c r="AB417" s="14" t="n"/>
      <c r="AC417" s="7">
        <f>IF(B417="","",IF(AB417="",TODAY()-B417,AB417-B417))</f>
        <v/>
      </c>
      <c r="AD417" s="14" t="n"/>
      <c r="AE417" s="14" t="n"/>
      <c r="AF417" s="14" t="n"/>
      <c r="AG417" s="37">
        <f>IF(B417="","",MAX(B417,IF(U417="",0,U417),IF(W417="",0,W417),IF(AB417="",0,AB417),IF(AN417="",0,AN417)))</f>
        <v/>
      </c>
      <c r="AH417" s="11">
        <f>IF(AG417="","",TODAY()-AG417)</f>
        <v/>
      </c>
      <c r="AI417" s="11">
        <f>IF(B417="","",MIN(100,IF(J417&gt;=300000,20,IF(J417&gt;=200000,10,5))+IF(OR(C417="Referral",C417="Passaparola"),20,IF(OR(C417="Sito web",C417="LinkedIn",C417="Email marketing"),15,10))+IF(L417&gt;=8,25,IF(L417&gt;=6,18,IF(L417&gt;=4,12,5)))+IF(AND(V417&lt;&gt;"",V417&lt;&gt;"Non risponde",V417&lt;&gt;"Non interessato"),10,0)+IF(X417="Eseguita",10,0)+IF(Z417&gt;0,15,0)))</f>
        <v/>
      </c>
      <c r="AJ417" s="11">
        <f>IF(AI417="","",IF(AI417&gt;=80,"Hot",IF(AI417&gt;=60,"Alta",IF(AI417&gt;=40,"Media","Bassa"))))</f>
        <v/>
      </c>
      <c r="AK417" s="11">
        <f>IF(B417="","",IF(U417="",TODAY()-B417,U417-B417))</f>
        <v/>
      </c>
      <c r="AL417" s="11">
        <f>IF(B417="","",IF(M417="Vinta","Chiusa - vinta",IF(M417="Persa","Chiusa - persa",IF(AND(U417="",TODAY()-B417&gt;1),"Contattare subito",IF(AND(M417="In corso",AH417&gt;7),"Lead in stallo",IF(AND(AN417&lt;&gt;"",AN417&lt;TODAY(),M417="In corso"),"Follow-up scaduto",IF(AND(K417="Offerta",Y417="",W417&lt;&gt;"",TODAY()-W417&gt;3),"Verificare offerta","OK"))))))</f>
        <v/>
      </c>
      <c r="AM417" s="38" t="n"/>
      <c r="AN417" s="39" t="n"/>
      <c r="AO417" s="11">
        <f>IF(AND(AN417&lt;&gt;"",AN417&lt;TODAY(),M417="In corso"),1,0)</f>
        <v/>
      </c>
      <c r="AP417" s="84">
        <f>IF(B417="","",IF(OR(M417="Vinta",M417="Persa"),0,IF(AL417="Contattare subito",50,0)+IF(AL417="Follow-up scaduto",40,0)+IF(AL417="Lead in stallo",35,0)+IF(AJ417="Hot",30,IF(AJ417="Alta",20,IF(AJ417="Media",10,0)))+IF(AO417=1,10,0)+L417/10+ROW()/100000))</f>
        <v/>
      </c>
    </row>
    <row r="418">
      <c r="A418" s="7">
        <f>IF(B418="","",ROW()-1)</f>
        <v/>
      </c>
      <c r="B418" s="14" t="n"/>
      <c r="C418" s="14" t="n"/>
      <c r="D418" s="14" t="n"/>
      <c r="E418" s="14" t="n"/>
      <c r="F418" s="14" t="n"/>
      <c r="G418" s="14" t="n"/>
      <c r="H418" s="14" t="n"/>
      <c r="I418" s="14" t="n"/>
      <c r="J418" s="14" t="n"/>
      <c r="K418" s="14" t="n"/>
      <c r="L418" s="7">
        <f>IF(K418="","",IF(K418="Nuovo",1,IF(K418="Tentativo contatto",1,IF(K418="Contattato",2,IF(K418="Qualificato",4,IF(K418="Visita fissata",5,IF(K418="Visita effettuata",6,IF(K418="Trattativa",7,IF(K418="Offerta",8,IF(K418="Prenotazione",9,IF(K418="Venduto",10,""))))))))))))</f>
        <v/>
      </c>
      <c r="M418" s="14" t="n"/>
      <c r="N418" s="7">
        <f>IF(L418&gt;=4,1,0)</f>
        <v/>
      </c>
      <c r="O418" s="7">
        <f>IF(L418&gt;=6,1,0)</f>
        <v/>
      </c>
      <c r="P418" s="7">
        <f>IF(L418&gt;=7,1,0)</f>
        <v/>
      </c>
      <c r="Q418" s="7">
        <f>IF(L418&gt;=8,1,0)</f>
        <v/>
      </c>
      <c r="R418" s="7">
        <f>IF(L418&gt;=9,1,0)</f>
        <v/>
      </c>
      <c r="S418" s="7">
        <f>IF(OR(L418=10,M418="Vinta"),1,0)</f>
        <v/>
      </c>
      <c r="T418" s="7">
        <f>IF(M418="Persa",1,0)</f>
        <v/>
      </c>
      <c r="U418" s="14" t="n"/>
      <c r="V418" s="14" t="n"/>
      <c r="W418" s="14" t="n"/>
      <c r="X418" s="14" t="n"/>
      <c r="Y418" s="15" t="n"/>
      <c r="Z418" s="15" t="n"/>
      <c r="AA418" s="15" t="n"/>
      <c r="AB418" s="14" t="n"/>
      <c r="AC418" s="7">
        <f>IF(B418="","",IF(AB418="",TODAY()-B418,AB418-B418))</f>
        <v/>
      </c>
      <c r="AD418" s="14" t="n"/>
      <c r="AE418" s="14" t="n"/>
      <c r="AF418" s="14" t="n"/>
      <c r="AG418" s="37">
        <f>IF(B418="","",MAX(B418,IF(U418="",0,U418),IF(W418="",0,W418),IF(AB418="",0,AB418),IF(AN418="",0,AN418)))</f>
        <v/>
      </c>
      <c r="AH418" s="11">
        <f>IF(AG418="","",TODAY()-AG418)</f>
        <v/>
      </c>
      <c r="AI418" s="11">
        <f>IF(B418="","",MIN(100,IF(J418&gt;=300000,20,IF(J418&gt;=200000,10,5))+IF(OR(C418="Referral",C418="Passaparola"),20,IF(OR(C418="Sito web",C418="LinkedIn",C418="Email marketing"),15,10))+IF(L418&gt;=8,25,IF(L418&gt;=6,18,IF(L418&gt;=4,12,5)))+IF(AND(V418&lt;&gt;"",V418&lt;&gt;"Non risponde",V418&lt;&gt;"Non interessato"),10,0)+IF(X418="Eseguita",10,0)+IF(Z418&gt;0,15,0)))</f>
        <v/>
      </c>
      <c r="AJ418" s="11">
        <f>IF(AI418="","",IF(AI418&gt;=80,"Hot",IF(AI418&gt;=60,"Alta",IF(AI418&gt;=40,"Media","Bassa"))))</f>
        <v/>
      </c>
      <c r="AK418" s="11">
        <f>IF(B418="","",IF(U418="",TODAY()-B418,U418-B418))</f>
        <v/>
      </c>
      <c r="AL418" s="11">
        <f>IF(B418="","",IF(M418="Vinta","Chiusa - vinta",IF(M418="Persa","Chiusa - persa",IF(AND(U418="",TODAY()-B418&gt;1),"Contattare subito",IF(AND(M418="In corso",AH418&gt;7),"Lead in stallo",IF(AND(AN418&lt;&gt;"",AN418&lt;TODAY(),M418="In corso"),"Follow-up scaduto",IF(AND(K418="Offerta",Y418="",W418&lt;&gt;"",TODAY()-W418&gt;3),"Verificare offerta","OK"))))))</f>
        <v/>
      </c>
      <c r="AM418" s="38" t="n"/>
      <c r="AN418" s="39" t="n"/>
      <c r="AO418" s="11">
        <f>IF(AND(AN418&lt;&gt;"",AN418&lt;TODAY(),M418="In corso"),1,0)</f>
        <v/>
      </c>
      <c r="AP418" s="84">
        <f>IF(B418="","",IF(OR(M418="Vinta",M418="Persa"),0,IF(AL418="Contattare subito",50,0)+IF(AL418="Follow-up scaduto",40,0)+IF(AL418="Lead in stallo",35,0)+IF(AJ418="Hot",30,IF(AJ418="Alta",20,IF(AJ418="Media",10,0)))+IF(AO418=1,10,0)+L418/10+ROW()/100000))</f>
        <v/>
      </c>
    </row>
    <row r="419">
      <c r="A419" s="7">
        <f>IF(B419="","",ROW()-1)</f>
        <v/>
      </c>
      <c r="B419" s="14" t="n"/>
      <c r="C419" s="14" t="n"/>
      <c r="D419" s="14" t="n"/>
      <c r="E419" s="14" t="n"/>
      <c r="F419" s="14" t="n"/>
      <c r="G419" s="14" t="n"/>
      <c r="H419" s="14" t="n"/>
      <c r="I419" s="14" t="n"/>
      <c r="J419" s="14" t="n"/>
      <c r="K419" s="14" t="n"/>
      <c r="L419" s="7">
        <f>IF(K419="","",IF(K419="Nuovo",1,IF(K419="Tentativo contatto",1,IF(K419="Contattato",2,IF(K419="Qualificato",4,IF(K419="Visita fissata",5,IF(K419="Visita effettuata",6,IF(K419="Trattativa",7,IF(K419="Offerta",8,IF(K419="Prenotazione",9,IF(K419="Venduto",10,""))))))))))))</f>
        <v/>
      </c>
      <c r="M419" s="14" t="n"/>
      <c r="N419" s="7">
        <f>IF(L419&gt;=4,1,0)</f>
        <v/>
      </c>
      <c r="O419" s="7">
        <f>IF(L419&gt;=6,1,0)</f>
        <v/>
      </c>
      <c r="P419" s="7">
        <f>IF(L419&gt;=7,1,0)</f>
        <v/>
      </c>
      <c r="Q419" s="7">
        <f>IF(L419&gt;=8,1,0)</f>
        <v/>
      </c>
      <c r="R419" s="7">
        <f>IF(L419&gt;=9,1,0)</f>
        <v/>
      </c>
      <c r="S419" s="7">
        <f>IF(OR(L419=10,M419="Vinta"),1,0)</f>
        <v/>
      </c>
      <c r="T419" s="7">
        <f>IF(M419="Persa",1,0)</f>
        <v/>
      </c>
      <c r="U419" s="14" t="n"/>
      <c r="V419" s="14" t="n"/>
      <c r="W419" s="14" t="n"/>
      <c r="X419" s="14" t="n"/>
      <c r="Y419" s="15" t="n"/>
      <c r="Z419" s="15" t="n"/>
      <c r="AA419" s="15" t="n"/>
      <c r="AB419" s="14" t="n"/>
      <c r="AC419" s="7">
        <f>IF(B419="","",IF(AB419="",TODAY()-B419,AB419-B419))</f>
        <v/>
      </c>
      <c r="AD419" s="14" t="n"/>
      <c r="AE419" s="14" t="n"/>
      <c r="AF419" s="14" t="n"/>
      <c r="AG419" s="37">
        <f>IF(B419="","",MAX(B419,IF(U419="",0,U419),IF(W419="",0,W419),IF(AB419="",0,AB419),IF(AN419="",0,AN419)))</f>
        <v/>
      </c>
      <c r="AH419" s="11">
        <f>IF(AG419="","",TODAY()-AG419)</f>
        <v/>
      </c>
      <c r="AI419" s="11">
        <f>IF(B419="","",MIN(100,IF(J419&gt;=300000,20,IF(J419&gt;=200000,10,5))+IF(OR(C419="Referral",C419="Passaparola"),20,IF(OR(C419="Sito web",C419="LinkedIn",C419="Email marketing"),15,10))+IF(L419&gt;=8,25,IF(L419&gt;=6,18,IF(L419&gt;=4,12,5)))+IF(AND(V419&lt;&gt;"",V419&lt;&gt;"Non risponde",V419&lt;&gt;"Non interessato"),10,0)+IF(X419="Eseguita",10,0)+IF(Z419&gt;0,15,0)))</f>
        <v/>
      </c>
      <c r="AJ419" s="11">
        <f>IF(AI419="","",IF(AI419&gt;=80,"Hot",IF(AI419&gt;=60,"Alta",IF(AI419&gt;=40,"Media","Bassa"))))</f>
        <v/>
      </c>
      <c r="AK419" s="11">
        <f>IF(B419="","",IF(U419="",TODAY()-B419,U419-B419))</f>
        <v/>
      </c>
      <c r="AL419" s="11">
        <f>IF(B419="","",IF(M419="Vinta","Chiusa - vinta",IF(M419="Persa","Chiusa - persa",IF(AND(U419="",TODAY()-B419&gt;1),"Contattare subito",IF(AND(M419="In corso",AH419&gt;7),"Lead in stallo",IF(AND(AN419&lt;&gt;"",AN419&lt;TODAY(),M419="In corso"),"Follow-up scaduto",IF(AND(K419="Offerta",Y419="",W419&lt;&gt;"",TODAY()-W419&gt;3),"Verificare offerta","OK"))))))</f>
        <v/>
      </c>
      <c r="AM419" s="38" t="n"/>
      <c r="AN419" s="39" t="n"/>
      <c r="AO419" s="11">
        <f>IF(AND(AN419&lt;&gt;"",AN419&lt;TODAY(),M419="In corso"),1,0)</f>
        <v/>
      </c>
      <c r="AP419" s="84">
        <f>IF(B419="","",IF(OR(M419="Vinta",M419="Persa"),0,IF(AL419="Contattare subito",50,0)+IF(AL419="Follow-up scaduto",40,0)+IF(AL419="Lead in stallo",35,0)+IF(AJ419="Hot",30,IF(AJ419="Alta",20,IF(AJ419="Media",10,0)))+IF(AO419=1,10,0)+L419/10+ROW()/100000))</f>
        <v/>
      </c>
    </row>
    <row r="420">
      <c r="A420" s="7">
        <f>IF(B420="","",ROW()-1)</f>
        <v/>
      </c>
      <c r="B420" s="14" t="n"/>
      <c r="C420" s="14" t="n"/>
      <c r="D420" s="14" t="n"/>
      <c r="E420" s="14" t="n"/>
      <c r="F420" s="14" t="n"/>
      <c r="G420" s="14" t="n"/>
      <c r="H420" s="14" t="n"/>
      <c r="I420" s="14" t="n"/>
      <c r="J420" s="14" t="n"/>
      <c r="K420" s="14" t="n"/>
      <c r="L420" s="7">
        <f>IF(K420="","",IF(K420="Nuovo",1,IF(K420="Tentativo contatto",1,IF(K420="Contattato",2,IF(K420="Qualificato",4,IF(K420="Visita fissata",5,IF(K420="Visita effettuata",6,IF(K420="Trattativa",7,IF(K420="Offerta",8,IF(K420="Prenotazione",9,IF(K420="Venduto",10,""))))))))))))</f>
        <v/>
      </c>
      <c r="M420" s="14" t="n"/>
      <c r="N420" s="7">
        <f>IF(L420&gt;=4,1,0)</f>
        <v/>
      </c>
      <c r="O420" s="7">
        <f>IF(L420&gt;=6,1,0)</f>
        <v/>
      </c>
      <c r="P420" s="7">
        <f>IF(L420&gt;=7,1,0)</f>
        <v/>
      </c>
      <c r="Q420" s="7">
        <f>IF(L420&gt;=8,1,0)</f>
        <v/>
      </c>
      <c r="R420" s="7">
        <f>IF(L420&gt;=9,1,0)</f>
        <v/>
      </c>
      <c r="S420" s="7">
        <f>IF(OR(L420=10,M420="Vinta"),1,0)</f>
        <v/>
      </c>
      <c r="T420" s="7">
        <f>IF(M420="Persa",1,0)</f>
        <v/>
      </c>
      <c r="U420" s="14" t="n"/>
      <c r="V420" s="14" t="n"/>
      <c r="W420" s="14" t="n"/>
      <c r="X420" s="14" t="n"/>
      <c r="Y420" s="15" t="n"/>
      <c r="Z420" s="15" t="n"/>
      <c r="AA420" s="15" t="n"/>
      <c r="AB420" s="14" t="n"/>
      <c r="AC420" s="7">
        <f>IF(B420="","",IF(AB420="",TODAY()-B420,AB420-B420))</f>
        <v/>
      </c>
      <c r="AD420" s="14" t="n"/>
      <c r="AE420" s="14" t="n"/>
      <c r="AF420" s="14" t="n"/>
      <c r="AG420" s="37">
        <f>IF(B420="","",MAX(B420,IF(U420="",0,U420),IF(W420="",0,W420),IF(AB420="",0,AB420),IF(AN420="",0,AN420)))</f>
        <v/>
      </c>
      <c r="AH420" s="11">
        <f>IF(AG420="","",TODAY()-AG420)</f>
        <v/>
      </c>
      <c r="AI420" s="11">
        <f>IF(B420="","",MIN(100,IF(J420&gt;=300000,20,IF(J420&gt;=200000,10,5))+IF(OR(C420="Referral",C420="Passaparola"),20,IF(OR(C420="Sito web",C420="LinkedIn",C420="Email marketing"),15,10))+IF(L420&gt;=8,25,IF(L420&gt;=6,18,IF(L420&gt;=4,12,5)))+IF(AND(V420&lt;&gt;"",V420&lt;&gt;"Non risponde",V420&lt;&gt;"Non interessato"),10,0)+IF(X420="Eseguita",10,0)+IF(Z420&gt;0,15,0)))</f>
        <v/>
      </c>
      <c r="AJ420" s="11">
        <f>IF(AI420="","",IF(AI420&gt;=80,"Hot",IF(AI420&gt;=60,"Alta",IF(AI420&gt;=40,"Media","Bassa"))))</f>
        <v/>
      </c>
      <c r="AK420" s="11">
        <f>IF(B420="","",IF(U420="",TODAY()-B420,U420-B420))</f>
        <v/>
      </c>
      <c r="AL420" s="11">
        <f>IF(B420="","",IF(M420="Vinta","Chiusa - vinta",IF(M420="Persa","Chiusa - persa",IF(AND(U420="",TODAY()-B420&gt;1),"Contattare subito",IF(AND(M420="In corso",AH420&gt;7),"Lead in stallo",IF(AND(AN420&lt;&gt;"",AN420&lt;TODAY(),M420="In corso"),"Follow-up scaduto",IF(AND(K420="Offerta",Y420="",W420&lt;&gt;"",TODAY()-W420&gt;3),"Verificare offerta","OK"))))))</f>
        <v/>
      </c>
      <c r="AM420" s="38" t="n"/>
      <c r="AN420" s="39" t="n"/>
      <c r="AO420" s="11">
        <f>IF(AND(AN420&lt;&gt;"",AN420&lt;TODAY(),M420="In corso"),1,0)</f>
        <v/>
      </c>
      <c r="AP420" s="84">
        <f>IF(B420="","",IF(OR(M420="Vinta",M420="Persa"),0,IF(AL420="Contattare subito",50,0)+IF(AL420="Follow-up scaduto",40,0)+IF(AL420="Lead in stallo",35,0)+IF(AJ420="Hot",30,IF(AJ420="Alta",20,IF(AJ420="Media",10,0)))+IF(AO420=1,10,0)+L420/10+ROW()/100000))</f>
        <v/>
      </c>
    </row>
    <row r="421">
      <c r="A421" s="7">
        <f>IF(B421="","",ROW()-1)</f>
        <v/>
      </c>
      <c r="B421" s="14" t="n"/>
      <c r="C421" s="14" t="n"/>
      <c r="D421" s="14" t="n"/>
      <c r="E421" s="14" t="n"/>
      <c r="F421" s="14" t="n"/>
      <c r="G421" s="14" t="n"/>
      <c r="H421" s="14" t="n"/>
      <c r="I421" s="14" t="n"/>
      <c r="J421" s="14" t="n"/>
      <c r="K421" s="14" t="n"/>
      <c r="L421" s="7">
        <f>IF(K421="","",IF(K421="Nuovo",1,IF(K421="Tentativo contatto",1,IF(K421="Contattato",2,IF(K421="Qualificato",4,IF(K421="Visita fissata",5,IF(K421="Visita effettuata",6,IF(K421="Trattativa",7,IF(K421="Offerta",8,IF(K421="Prenotazione",9,IF(K421="Venduto",10,""))))))))))))</f>
        <v/>
      </c>
      <c r="M421" s="14" t="n"/>
      <c r="N421" s="7">
        <f>IF(L421&gt;=4,1,0)</f>
        <v/>
      </c>
      <c r="O421" s="7">
        <f>IF(L421&gt;=6,1,0)</f>
        <v/>
      </c>
      <c r="P421" s="7">
        <f>IF(L421&gt;=7,1,0)</f>
        <v/>
      </c>
      <c r="Q421" s="7">
        <f>IF(L421&gt;=8,1,0)</f>
        <v/>
      </c>
      <c r="R421" s="7">
        <f>IF(L421&gt;=9,1,0)</f>
        <v/>
      </c>
      <c r="S421" s="7">
        <f>IF(OR(L421=10,M421="Vinta"),1,0)</f>
        <v/>
      </c>
      <c r="T421" s="7">
        <f>IF(M421="Persa",1,0)</f>
        <v/>
      </c>
      <c r="U421" s="14" t="n"/>
      <c r="V421" s="14" t="n"/>
      <c r="W421" s="14" t="n"/>
      <c r="X421" s="14" t="n"/>
      <c r="Y421" s="15" t="n"/>
      <c r="Z421" s="15" t="n"/>
      <c r="AA421" s="15" t="n"/>
      <c r="AB421" s="14" t="n"/>
      <c r="AC421" s="7">
        <f>IF(B421="","",IF(AB421="",TODAY()-B421,AB421-B421))</f>
        <v/>
      </c>
      <c r="AD421" s="14" t="n"/>
      <c r="AE421" s="14" t="n"/>
      <c r="AF421" s="14" t="n"/>
      <c r="AG421" s="37">
        <f>IF(B421="","",MAX(B421,IF(U421="",0,U421),IF(W421="",0,W421),IF(AB421="",0,AB421),IF(AN421="",0,AN421)))</f>
        <v/>
      </c>
      <c r="AH421" s="11">
        <f>IF(AG421="","",TODAY()-AG421)</f>
        <v/>
      </c>
      <c r="AI421" s="11">
        <f>IF(B421="","",MIN(100,IF(J421&gt;=300000,20,IF(J421&gt;=200000,10,5))+IF(OR(C421="Referral",C421="Passaparola"),20,IF(OR(C421="Sito web",C421="LinkedIn",C421="Email marketing"),15,10))+IF(L421&gt;=8,25,IF(L421&gt;=6,18,IF(L421&gt;=4,12,5)))+IF(AND(V421&lt;&gt;"",V421&lt;&gt;"Non risponde",V421&lt;&gt;"Non interessato"),10,0)+IF(X421="Eseguita",10,0)+IF(Z421&gt;0,15,0)))</f>
        <v/>
      </c>
      <c r="AJ421" s="11">
        <f>IF(AI421="","",IF(AI421&gt;=80,"Hot",IF(AI421&gt;=60,"Alta",IF(AI421&gt;=40,"Media","Bassa"))))</f>
        <v/>
      </c>
      <c r="AK421" s="11">
        <f>IF(B421="","",IF(U421="",TODAY()-B421,U421-B421))</f>
        <v/>
      </c>
      <c r="AL421" s="11">
        <f>IF(B421="","",IF(M421="Vinta","Chiusa - vinta",IF(M421="Persa","Chiusa - persa",IF(AND(U421="",TODAY()-B421&gt;1),"Contattare subito",IF(AND(M421="In corso",AH421&gt;7),"Lead in stallo",IF(AND(AN421&lt;&gt;"",AN421&lt;TODAY(),M421="In corso"),"Follow-up scaduto",IF(AND(K421="Offerta",Y421="",W421&lt;&gt;"",TODAY()-W421&gt;3),"Verificare offerta","OK"))))))</f>
        <v/>
      </c>
      <c r="AM421" s="38" t="n"/>
      <c r="AN421" s="39" t="n"/>
      <c r="AO421" s="11">
        <f>IF(AND(AN421&lt;&gt;"",AN421&lt;TODAY(),M421="In corso"),1,0)</f>
        <v/>
      </c>
      <c r="AP421" s="84">
        <f>IF(B421="","",IF(OR(M421="Vinta",M421="Persa"),0,IF(AL421="Contattare subito",50,0)+IF(AL421="Follow-up scaduto",40,0)+IF(AL421="Lead in stallo",35,0)+IF(AJ421="Hot",30,IF(AJ421="Alta",20,IF(AJ421="Media",10,0)))+IF(AO421=1,10,0)+L421/10+ROW()/100000))</f>
        <v/>
      </c>
    </row>
    <row r="422">
      <c r="A422" s="7">
        <f>IF(B422="","",ROW()-1)</f>
        <v/>
      </c>
      <c r="B422" s="14" t="n"/>
      <c r="C422" s="14" t="n"/>
      <c r="D422" s="14" t="n"/>
      <c r="E422" s="14" t="n"/>
      <c r="F422" s="14" t="n"/>
      <c r="G422" s="14" t="n"/>
      <c r="H422" s="14" t="n"/>
      <c r="I422" s="14" t="n"/>
      <c r="J422" s="14" t="n"/>
      <c r="K422" s="14" t="n"/>
      <c r="L422" s="7">
        <f>IF(K422="","",IF(K422="Nuovo",1,IF(K422="Tentativo contatto",1,IF(K422="Contattato",2,IF(K422="Qualificato",4,IF(K422="Visita fissata",5,IF(K422="Visita effettuata",6,IF(K422="Trattativa",7,IF(K422="Offerta",8,IF(K422="Prenotazione",9,IF(K422="Venduto",10,""))))))))))))</f>
        <v/>
      </c>
      <c r="M422" s="14" t="n"/>
      <c r="N422" s="7">
        <f>IF(L422&gt;=4,1,0)</f>
        <v/>
      </c>
      <c r="O422" s="7">
        <f>IF(L422&gt;=6,1,0)</f>
        <v/>
      </c>
      <c r="P422" s="7">
        <f>IF(L422&gt;=7,1,0)</f>
        <v/>
      </c>
      <c r="Q422" s="7">
        <f>IF(L422&gt;=8,1,0)</f>
        <v/>
      </c>
      <c r="R422" s="7">
        <f>IF(L422&gt;=9,1,0)</f>
        <v/>
      </c>
      <c r="S422" s="7">
        <f>IF(OR(L422=10,M422="Vinta"),1,0)</f>
        <v/>
      </c>
      <c r="T422" s="7">
        <f>IF(M422="Persa",1,0)</f>
        <v/>
      </c>
      <c r="U422" s="14" t="n"/>
      <c r="V422" s="14" t="n"/>
      <c r="W422" s="14" t="n"/>
      <c r="X422" s="14" t="n"/>
      <c r="Y422" s="15" t="n"/>
      <c r="Z422" s="15" t="n"/>
      <c r="AA422" s="15" t="n"/>
      <c r="AB422" s="14" t="n"/>
      <c r="AC422" s="7">
        <f>IF(B422="","",IF(AB422="",TODAY()-B422,AB422-B422))</f>
        <v/>
      </c>
      <c r="AD422" s="14" t="n"/>
      <c r="AE422" s="14" t="n"/>
      <c r="AF422" s="14" t="n"/>
      <c r="AG422" s="37">
        <f>IF(B422="","",MAX(B422,IF(U422="",0,U422),IF(W422="",0,W422),IF(AB422="",0,AB422),IF(AN422="",0,AN422)))</f>
        <v/>
      </c>
      <c r="AH422" s="11">
        <f>IF(AG422="","",TODAY()-AG422)</f>
        <v/>
      </c>
      <c r="AI422" s="11">
        <f>IF(B422="","",MIN(100,IF(J422&gt;=300000,20,IF(J422&gt;=200000,10,5))+IF(OR(C422="Referral",C422="Passaparola"),20,IF(OR(C422="Sito web",C422="LinkedIn",C422="Email marketing"),15,10))+IF(L422&gt;=8,25,IF(L422&gt;=6,18,IF(L422&gt;=4,12,5)))+IF(AND(V422&lt;&gt;"",V422&lt;&gt;"Non risponde",V422&lt;&gt;"Non interessato"),10,0)+IF(X422="Eseguita",10,0)+IF(Z422&gt;0,15,0)))</f>
        <v/>
      </c>
      <c r="AJ422" s="11">
        <f>IF(AI422="","",IF(AI422&gt;=80,"Hot",IF(AI422&gt;=60,"Alta",IF(AI422&gt;=40,"Media","Bassa"))))</f>
        <v/>
      </c>
      <c r="AK422" s="11">
        <f>IF(B422="","",IF(U422="",TODAY()-B422,U422-B422))</f>
        <v/>
      </c>
      <c r="AL422" s="11">
        <f>IF(B422="","",IF(M422="Vinta","Chiusa - vinta",IF(M422="Persa","Chiusa - persa",IF(AND(U422="",TODAY()-B422&gt;1),"Contattare subito",IF(AND(M422="In corso",AH422&gt;7),"Lead in stallo",IF(AND(AN422&lt;&gt;"",AN422&lt;TODAY(),M422="In corso"),"Follow-up scaduto",IF(AND(K422="Offerta",Y422="",W422&lt;&gt;"",TODAY()-W422&gt;3),"Verificare offerta","OK"))))))</f>
        <v/>
      </c>
      <c r="AM422" s="38" t="n"/>
      <c r="AN422" s="39" t="n"/>
      <c r="AO422" s="11">
        <f>IF(AND(AN422&lt;&gt;"",AN422&lt;TODAY(),M422="In corso"),1,0)</f>
        <v/>
      </c>
      <c r="AP422" s="84">
        <f>IF(B422="","",IF(OR(M422="Vinta",M422="Persa"),0,IF(AL422="Contattare subito",50,0)+IF(AL422="Follow-up scaduto",40,0)+IF(AL422="Lead in stallo",35,0)+IF(AJ422="Hot",30,IF(AJ422="Alta",20,IF(AJ422="Media",10,0)))+IF(AO422=1,10,0)+L422/10+ROW()/100000))</f>
        <v/>
      </c>
    </row>
    <row r="423">
      <c r="A423" s="7">
        <f>IF(B423="","",ROW()-1)</f>
        <v/>
      </c>
      <c r="B423" s="14" t="n"/>
      <c r="C423" s="14" t="n"/>
      <c r="D423" s="14" t="n"/>
      <c r="E423" s="14" t="n"/>
      <c r="F423" s="14" t="n"/>
      <c r="G423" s="14" t="n"/>
      <c r="H423" s="14" t="n"/>
      <c r="I423" s="14" t="n"/>
      <c r="J423" s="14" t="n"/>
      <c r="K423" s="14" t="n"/>
      <c r="L423" s="7">
        <f>IF(K423="","",IF(K423="Nuovo",1,IF(K423="Tentativo contatto",1,IF(K423="Contattato",2,IF(K423="Qualificato",4,IF(K423="Visita fissata",5,IF(K423="Visita effettuata",6,IF(K423="Trattativa",7,IF(K423="Offerta",8,IF(K423="Prenotazione",9,IF(K423="Venduto",10,""))))))))))))</f>
        <v/>
      </c>
      <c r="M423" s="14" t="n"/>
      <c r="N423" s="7">
        <f>IF(L423&gt;=4,1,0)</f>
        <v/>
      </c>
      <c r="O423" s="7">
        <f>IF(L423&gt;=6,1,0)</f>
        <v/>
      </c>
      <c r="P423" s="7">
        <f>IF(L423&gt;=7,1,0)</f>
        <v/>
      </c>
      <c r="Q423" s="7">
        <f>IF(L423&gt;=8,1,0)</f>
        <v/>
      </c>
      <c r="R423" s="7">
        <f>IF(L423&gt;=9,1,0)</f>
        <v/>
      </c>
      <c r="S423" s="7">
        <f>IF(OR(L423=10,M423="Vinta"),1,0)</f>
        <v/>
      </c>
      <c r="T423" s="7">
        <f>IF(M423="Persa",1,0)</f>
        <v/>
      </c>
      <c r="U423" s="14" t="n"/>
      <c r="V423" s="14" t="n"/>
      <c r="W423" s="14" t="n"/>
      <c r="X423" s="14" t="n"/>
      <c r="Y423" s="15" t="n"/>
      <c r="Z423" s="15" t="n"/>
      <c r="AA423" s="15" t="n"/>
      <c r="AB423" s="14" t="n"/>
      <c r="AC423" s="7">
        <f>IF(B423="","",IF(AB423="",TODAY()-B423,AB423-B423))</f>
        <v/>
      </c>
      <c r="AD423" s="14" t="n"/>
      <c r="AE423" s="14" t="n"/>
      <c r="AF423" s="14" t="n"/>
      <c r="AG423" s="37">
        <f>IF(B423="","",MAX(B423,IF(U423="",0,U423),IF(W423="",0,W423),IF(AB423="",0,AB423),IF(AN423="",0,AN423)))</f>
        <v/>
      </c>
      <c r="AH423" s="11">
        <f>IF(AG423="","",TODAY()-AG423)</f>
        <v/>
      </c>
      <c r="AI423" s="11">
        <f>IF(B423="","",MIN(100,IF(J423&gt;=300000,20,IF(J423&gt;=200000,10,5))+IF(OR(C423="Referral",C423="Passaparola"),20,IF(OR(C423="Sito web",C423="LinkedIn",C423="Email marketing"),15,10))+IF(L423&gt;=8,25,IF(L423&gt;=6,18,IF(L423&gt;=4,12,5)))+IF(AND(V423&lt;&gt;"",V423&lt;&gt;"Non risponde",V423&lt;&gt;"Non interessato"),10,0)+IF(X423="Eseguita",10,0)+IF(Z423&gt;0,15,0)))</f>
        <v/>
      </c>
      <c r="AJ423" s="11">
        <f>IF(AI423="","",IF(AI423&gt;=80,"Hot",IF(AI423&gt;=60,"Alta",IF(AI423&gt;=40,"Media","Bassa"))))</f>
        <v/>
      </c>
      <c r="AK423" s="11">
        <f>IF(B423="","",IF(U423="",TODAY()-B423,U423-B423))</f>
        <v/>
      </c>
      <c r="AL423" s="11">
        <f>IF(B423="","",IF(M423="Vinta","Chiusa - vinta",IF(M423="Persa","Chiusa - persa",IF(AND(U423="",TODAY()-B423&gt;1),"Contattare subito",IF(AND(M423="In corso",AH423&gt;7),"Lead in stallo",IF(AND(AN423&lt;&gt;"",AN423&lt;TODAY(),M423="In corso"),"Follow-up scaduto",IF(AND(K423="Offerta",Y423="",W423&lt;&gt;"",TODAY()-W423&gt;3),"Verificare offerta","OK"))))))</f>
        <v/>
      </c>
      <c r="AM423" s="38" t="n"/>
      <c r="AN423" s="39" t="n"/>
      <c r="AO423" s="11">
        <f>IF(AND(AN423&lt;&gt;"",AN423&lt;TODAY(),M423="In corso"),1,0)</f>
        <v/>
      </c>
      <c r="AP423" s="84">
        <f>IF(B423="","",IF(OR(M423="Vinta",M423="Persa"),0,IF(AL423="Contattare subito",50,0)+IF(AL423="Follow-up scaduto",40,0)+IF(AL423="Lead in stallo",35,0)+IF(AJ423="Hot",30,IF(AJ423="Alta",20,IF(AJ423="Media",10,0)))+IF(AO423=1,10,0)+L423/10+ROW()/100000))</f>
        <v/>
      </c>
    </row>
    <row r="424">
      <c r="A424" s="7">
        <f>IF(B424="","",ROW()-1)</f>
        <v/>
      </c>
      <c r="B424" s="14" t="n"/>
      <c r="C424" s="14" t="n"/>
      <c r="D424" s="14" t="n"/>
      <c r="E424" s="14" t="n"/>
      <c r="F424" s="14" t="n"/>
      <c r="G424" s="14" t="n"/>
      <c r="H424" s="14" t="n"/>
      <c r="I424" s="14" t="n"/>
      <c r="J424" s="14" t="n"/>
      <c r="K424" s="14" t="n"/>
      <c r="L424" s="7">
        <f>IF(K424="","",IF(K424="Nuovo",1,IF(K424="Tentativo contatto",1,IF(K424="Contattato",2,IF(K424="Qualificato",4,IF(K424="Visita fissata",5,IF(K424="Visita effettuata",6,IF(K424="Trattativa",7,IF(K424="Offerta",8,IF(K424="Prenotazione",9,IF(K424="Venduto",10,""))))))))))))</f>
        <v/>
      </c>
      <c r="M424" s="14" t="n"/>
      <c r="N424" s="7">
        <f>IF(L424&gt;=4,1,0)</f>
        <v/>
      </c>
      <c r="O424" s="7">
        <f>IF(L424&gt;=6,1,0)</f>
        <v/>
      </c>
      <c r="P424" s="7">
        <f>IF(L424&gt;=7,1,0)</f>
        <v/>
      </c>
      <c r="Q424" s="7">
        <f>IF(L424&gt;=8,1,0)</f>
        <v/>
      </c>
      <c r="R424" s="7">
        <f>IF(L424&gt;=9,1,0)</f>
        <v/>
      </c>
      <c r="S424" s="7">
        <f>IF(OR(L424=10,M424="Vinta"),1,0)</f>
        <v/>
      </c>
      <c r="T424" s="7">
        <f>IF(M424="Persa",1,0)</f>
        <v/>
      </c>
      <c r="U424" s="14" t="n"/>
      <c r="V424" s="14" t="n"/>
      <c r="W424" s="14" t="n"/>
      <c r="X424" s="14" t="n"/>
      <c r="Y424" s="15" t="n"/>
      <c r="Z424" s="15" t="n"/>
      <c r="AA424" s="15" t="n"/>
      <c r="AB424" s="14" t="n"/>
      <c r="AC424" s="7">
        <f>IF(B424="","",IF(AB424="",TODAY()-B424,AB424-B424))</f>
        <v/>
      </c>
      <c r="AD424" s="14" t="n"/>
      <c r="AE424" s="14" t="n"/>
      <c r="AF424" s="14" t="n"/>
      <c r="AG424" s="37">
        <f>IF(B424="","",MAX(B424,IF(U424="",0,U424),IF(W424="",0,W424),IF(AB424="",0,AB424),IF(AN424="",0,AN424)))</f>
        <v/>
      </c>
      <c r="AH424" s="11">
        <f>IF(AG424="","",TODAY()-AG424)</f>
        <v/>
      </c>
      <c r="AI424" s="11">
        <f>IF(B424="","",MIN(100,IF(J424&gt;=300000,20,IF(J424&gt;=200000,10,5))+IF(OR(C424="Referral",C424="Passaparola"),20,IF(OR(C424="Sito web",C424="LinkedIn",C424="Email marketing"),15,10))+IF(L424&gt;=8,25,IF(L424&gt;=6,18,IF(L424&gt;=4,12,5)))+IF(AND(V424&lt;&gt;"",V424&lt;&gt;"Non risponde",V424&lt;&gt;"Non interessato"),10,0)+IF(X424="Eseguita",10,0)+IF(Z424&gt;0,15,0)))</f>
        <v/>
      </c>
      <c r="AJ424" s="11">
        <f>IF(AI424="","",IF(AI424&gt;=80,"Hot",IF(AI424&gt;=60,"Alta",IF(AI424&gt;=40,"Media","Bassa"))))</f>
        <v/>
      </c>
      <c r="AK424" s="11">
        <f>IF(B424="","",IF(U424="",TODAY()-B424,U424-B424))</f>
        <v/>
      </c>
      <c r="AL424" s="11">
        <f>IF(B424="","",IF(M424="Vinta","Chiusa - vinta",IF(M424="Persa","Chiusa - persa",IF(AND(U424="",TODAY()-B424&gt;1),"Contattare subito",IF(AND(M424="In corso",AH424&gt;7),"Lead in stallo",IF(AND(AN424&lt;&gt;"",AN424&lt;TODAY(),M424="In corso"),"Follow-up scaduto",IF(AND(K424="Offerta",Y424="",W424&lt;&gt;"",TODAY()-W424&gt;3),"Verificare offerta","OK"))))))</f>
        <v/>
      </c>
      <c r="AM424" s="38" t="n"/>
      <c r="AN424" s="39" t="n"/>
      <c r="AO424" s="11">
        <f>IF(AND(AN424&lt;&gt;"",AN424&lt;TODAY(),M424="In corso"),1,0)</f>
        <v/>
      </c>
      <c r="AP424" s="84">
        <f>IF(B424="","",IF(OR(M424="Vinta",M424="Persa"),0,IF(AL424="Contattare subito",50,0)+IF(AL424="Follow-up scaduto",40,0)+IF(AL424="Lead in stallo",35,0)+IF(AJ424="Hot",30,IF(AJ424="Alta",20,IF(AJ424="Media",10,0)))+IF(AO424=1,10,0)+L424/10+ROW()/100000))</f>
        <v/>
      </c>
    </row>
    <row r="425">
      <c r="A425" s="7">
        <f>IF(B425="","",ROW()-1)</f>
        <v/>
      </c>
      <c r="B425" s="14" t="n"/>
      <c r="C425" s="14" t="n"/>
      <c r="D425" s="14" t="n"/>
      <c r="E425" s="14" t="n"/>
      <c r="F425" s="14" t="n"/>
      <c r="G425" s="14" t="n"/>
      <c r="H425" s="14" t="n"/>
      <c r="I425" s="14" t="n"/>
      <c r="J425" s="14" t="n"/>
      <c r="K425" s="14" t="n"/>
      <c r="L425" s="7">
        <f>IF(K425="","",IF(K425="Nuovo",1,IF(K425="Tentativo contatto",1,IF(K425="Contattato",2,IF(K425="Qualificato",4,IF(K425="Visita fissata",5,IF(K425="Visita effettuata",6,IF(K425="Trattativa",7,IF(K425="Offerta",8,IF(K425="Prenotazione",9,IF(K425="Venduto",10,""))))))))))))</f>
        <v/>
      </c>
      <c r="M425" s="14" t="n"/>
      <c r="N425" s="7">
        <f>IF(L425&gt;=4,1,0)</f>
        <v/>
      </c>
      <c r="O425" s="7">
        <f>IF(L425&gt;=6,1,0)</f>
        <v/>
      </c>
      <c r="P425" s="7">
        <f>IF(L425&gt;=7,1,0)</f>
        <v/>
      </c>
      <c r="Q425" s="7">
        <f>IF(L425&gt;=8,1,0)</f>
        <v/>
      </c>
      <c r="R425" s="7">
        <f>IF(L425&gt;=9,1,0)</f>
        <v/>
      </c>
      <c r="S425" s="7">
        <f>IF(OR(L425=10,M425="Vinta"),1,0)</f>
        <v/>
      </c>
      <c r="T425" s="7">
        <f>IF(M425="Persa",1,0)</f>
        <v/>
      </c>
      <c r="U425" s="14" t="n"/>
      <c r="V425" s="14" t="n"/>
      <c r="W425" s="14" t="n"/>
      <c r="X425" s="14" t="n"/>
      <c r="Y425" s="15" t="n"/>
      <c r="Z425" s="15" t="n"/>
      <c r="AA425" s="15" t="n"/>
      <c r="AB425" s="14" t="n"/>
      <c r="AC425" s="7">
        <f>IF(B425="","",IF(AB425="",TODAY()-B425,AB425-B425))</f>
        <v/>
      </c>
      <c r="AD425" s="14" t="n"/>
      <c r="AE425" s="14" t="n"/>
      <c r="AF425" s="14" t="n"/>
      <c r="AG425" s="37">
        <f>IF(B425="","",MAX(B425,IF(U425="",0,U425),IF(W425="",0,W425),IF(AB425="",0,AB425),IF(AN425="",0,AN425)))</f>
        <v/>
      </c>
      <c r="AH425" s="11">
        <f>IF(AG425="","",TODAY()-AG425)</f>
        <v/>
      </c>
      <c r="AI425" s="11">
        <f>IF(B425="","",MIN(100,IF(J425&gt;=300000,20,IF(J425&gt;=200000,10,5))+IF(OR(C425="Referral",C425="Passaparola"),20,IF(OR(C425="Sito web",C425="LinkedIn",C425="Email marketing"),15,10))+IF(L425&gt;=8,25,IF(L425&gt;=6,18,IF(L425&gt;=4,12,5)))+IF(AND(V425&lt;&gt;"",V425&lt;&gt;"Non risponde",V425&lt;&gt;"Non interessato"),10,0)+IF(X425="Eseguita",10,0)+IF(Z425&gt;0,15,0)))</f>
        <v/>
      </c>
      <c r="AJ425" s="11">
        <f>IF(AI425="","",IF(AI425&gt;=80,"Hot",IF(AI425&gt;=60,"Alta",IF(AI425&gt;=40,"Media","Bassa"))))</f>
        <v/>
      </c>
      <c r="AK425" s="11">
        <f>IF(B425="","",IF(U425="",TODAY()-B425,U425-B425))</f>
        <v/>
      </c>
      <c r="AL425" s="11">
        <f>IF(B425="","",IF(M425="Vinta","Chiusa - vinta",IF(M425="Persa","Chiusa - persa",IF(AND(U425="",TODAY()-B425&gt;1),"Contattare subito",IF(AND(M425="In corso",AH425&gt;7),"Lead in stallo",IF(AND(AN425&lt;&gt;"",AN425&lt;TODAY(),M425="In corso"),"Follow-up scaduto",IF(AND(K425="Offerta",Y425="",W425&lt;&gt;"",TODAY()-W425&gt;3),"Verificare offerta","OK"))))))</f>
        <v/>
      </c>
      <c r="AM425" s="38" t="n"/>
      <c r="AN425" s="39" t="n"/>
      <c r="AO425" s="11">
        <f>IF(AND(AN425&lt;&gt;"",AN425&lt;TODAY(),M425="In corso"),1,0)</f>
        <v/>
      </c>
      <c r="AP425" s="84">
        <f>IF(B425="","",IF(OR(M425="Vinta",M425="Persa"),0,IF(AL425="Contattare subito",50,0)+IF(AL425="Follow-up scaduto",40,0)+IF(AL425="Lead in stallo",35,0)+IF(AJ425="Hot",30,IF(AJ425="Alta",20,IF(AJ425="Media",10,0)))+IF(AO425=1,10,0)+L425/10+ROW()/100000))</f>
        <v/>
      </c>
    </row>
    <row r="426">
      <c r="A426" s="7">
        <f>IF(B426="","",ROW()-1)</f>
        <v/>
      </c>
      <c r="B426" s="14" t="n"/>
      <c r="C426" s="14" t="n"/>
      <c r="D426" s="14" t="n"/>
      <c r="E426" s="14" t="n"/>
      <c r="F426" s="14" t="n"/>
      <c r="G426" s="14" t="n"/>
      <c r="H426" s="14" t="n"/>
      <c r="I426" s="14" t="n"/>
      <c r="J426" s="14" t="n"/>
      <c r="K426" s="14" t="n"/>
      <c r="L426" s="7">
        <f>IF(K426="","",IF(K426="Nuovo",1,IF(K426="Tentativo contatto",1,IF(K426="Contattato",2,IF(K426="Qualificato",4,IF(K426="Visita fissata",5,IF(K426="Visita effettuata",6,IF(K426="Trattativa",7,IF(K426="Offerta",8,IF(K426="Prenotazione",9,IF(K426="Venduto",10,""))))))))))))</f>
        <v/>
      </c>
      <c r="M426" s="14" t="n"/>
      <c r="N426" s="7">
        <f>IF(L426&gt;=4,1,0)</f>
        <v/>
      </c>
      <c r="O426" s="7">
        <f>IF(L426&gt;=6,1,0)</f>
        <v/>
      </c>
      <c r="P426" s="7">
        <f>IF(L426&gt;=7,1,0)</f>
        <v/>
      </c>
      <c r="Q426" s="7">
        <f>IF(L426&gt;=8,1,0)</f>
        <v/>
      </c>
      <c r="R426" s="7">
        <f>IF(L426&gt;=9,1,0)</f>
        <v/>
      </c>
      <c r="S426" s="7">
        <f>IF(OR(L426=10,M426="Vinta"),1,0)</f>
        <v/>
      </c>
      <c r="T426" s="7">
        <f>IF(M426="Persa",1,0)</f>
        <v/>
      </c>
      <c r="U426" s="14" t="n"/>
      <c r="V426" s="14" t="n"/>
      <c r="W426" s="14" t="n"/>
      <c r="X426" s="14" t="n"/>
      <c r="Y426" s="15" t="n"/>
      <c r="Z426" s="15" t="n"/>
      <c r="AA426" s="15" t="n"/>
      <c r="AB426" s="14" t="n"/>
      <c r="AC426" s="7">
        <f>IF(B426="","",IF(AB426="",TODAY()-B426,AB426-B426))</f>
        <v/>
      </c>
      <c r="AD426" s="14" t="n"/>
      <c r="AE426" s="14" t="n"/>
      <c r="AF426" s="14" t="n"/>
      <c r="AG426" s="37">
        <f>IF(B426="","",MAX(B426,IF(U426="",0,U426),IF(W426="",0,W426),IF(AB426="",0,AB426),IF(AN426="",0,AN426)))</f>
        <v/>
      </c>
      <c r="AH426" s="11">
        <f>IF(AG426="","",TODAY()-AG426)</f>
        <v/>
      </c>
      <c r="AI426" s="11">
        <f>IF(B426="","",MIN(100,IF(J426&gt;=300000,20,IF(J426&gt;=200000,10,5))+IF(OR(C426="Referral",C426="Passaparola"),20,IF(OR(C426="Sito web",C426="LinkedIn",C426="Email marketing"),15,10))+IF(L426&gt;=8,25,IF(L426&gt;=6,18,IF(L426&gt;=4,12,5)))+IF(AND(V426&lt;&gt;"",V426&lt;&gt;"Non risponde",V426&lt;&gt;"Non interessato"),10,0)+IF(X426="Eseguita",10,0)+IF(Z426&gt;0,15,0)))</f>
        <v/>
      </c>
      <c r="AJ426" s="11">
        <f>IF(AI426="","",IF(AI426&gt;=80,"Hot",IF(AI426&gt;=60,"Alta",IF(AI426&gt;=40,"Media","Bassa"))))</f>
        <v/>
      </c>
      <c r="AK426" s="11">
        <f>IF(B426="","",IF(U426="",TODAY()-B426,U426-B426))</f>
        <v/>
      </c>
      <c r="AL426" s="11">
        <f>IF(B426="","",IF(M426="Vinta","Chiusa - vinta",IF(M426="Persa","Chiusa - persa",IF(AND(U426="",TODAY()-B426&gt;1),"Contattare subito",IF(AND(M426="In corso",AH426&gt;7),"Lead in stallo",IF(AND(AN426&lt;&gt;"",AN426&lt;TODAY(),M426="In corso"),"Follow-up scaduto",IF(AND(K426="Offerta",Y426="",W426&lt;&gt;"",TODAY()-W426&gt;3),"Verificare offerta","OK"))))))</f>
        <v/>
      </c>
      <c r="AM426" s="38" t="n"/>
      <c r="AN426" s="39" t="n"/>
      <c r="AO426" s="11">
        <f>IF(AND(AN426&lt;&gt;"",AN426&lt;TODAY(),M426="In corso"),1,0)</f>
        <v/>
      </c>
      <c r="AP426" s="84">
        <f>IF(B426="","",IF(OR(M426="Vinta",M426="Persa"),0,IF(AL426="Contattare subito",50,0)+IF(AL426="Follow-up scaduto",40,0)+IF(AL426="Lead in stallo",35,0)+IF(AJ426="Hot",30,IF(AJ426="Alta",20,IF(AJ426="Media",10,0)))+IF(AO426=1,10,0)+L426/10+ROW()/100000))</f>
        <v/>
      </c>
    </row>
    <row r="427">
      <c r="A427" s="7">
        <f>IF(B427="","",ROW()-1)</f>
        <v/>
      </c>
      <c r="B427" s="14" t="n"/>
      <c r="C427" s="14" t="n"/>
      <c r="D427" s="14" t="n"/>
      <c r="E427" s="14" t="n"/>
      <c r="F427" s="14" t="n"/>
      <c r="G427" s="14" t="n"/>
      <c r="H427" s="14" t="n"/>
      <c r="I427" s="14" t="n"/>
      <c r="J427" s="14" t="n"/>
      <c r="K427" s="14" t="n"/>
      <c r="L427" s="7">
        <f>IF(K427="","",IF(K427="Nuovo",1,IF(K427="Tentativo contatto",1,IF(K427="Contattato",2,IF(K427="Qualificato",4,IF(K427="Visita fissata",5,IF(K427="Visita effettuata",6,IF(K427="Trattativa",7,IF(K427="Offerta",8,IF(K427="Prenotazione",9,IF(K427="Venduto",10,""))))))))))))</f>
        <v/>
      </c>
      <c r="M427" s="14" t="n"/>
      <c r="N427" s="7">
        <f>IF(L427&gt;=4,1,0)</f>
        <v/>
      </c>
      <c r="O427" s="7">
        <f>IF(L427&gt;=6,1,0)</f>
        <v/>
      </c>
      <c r="P427" s="7">
        <f>IF(L427&gt;=7,1,0)</f>
        <v/>
      </c>
      <c r="Q427" s="7">
        <f>IF(L427&gt;=8,1,0)</f>
        <v/>
      </c>
      <c r="R427" s="7">
        <f>IF(L427&gt;=9,1,0)</f>
        <v/>
      </c>
      <c r="S427" s="7">
        <f>IF(OR(L427=10,M427="Vinta"),1,0)</f>
        <v/>
      </c>
      <c r="T427" s="7">
        <f>IF(M427="Persa",1,0)</f>
        <v/>
      </c>
      <c r="U427" s="14" t="n"/>
      <c r="V427" s="14" t="n"/>
      <c r="W427" s="14" t="n"/>
      <c r="X427" s="14" t="n"/>
      <c r="Y427" s="15" t="n"/>
      <c r="Z427" s="15" t="n"/>
      <c r="AA427" s="15" t="n"/>
      <c r="AB427" s="14" t="n"/>
      <c r="AC427" s="7">
        <f>IF(B427="","",IF(AB427="",TODAY()-B427,AB427-B427))</f>
        <v/>
      </c>
      <c r="AD427" s="14" t="n"/>
      <c r="AE427" s="14" t="n"/>
      <c r="AF427" s="14" t="n"/>
      <c r="AG427" s="37">
        <f>IF(B427="","",MAX(B427,IF(U427="",0,U427),IF(W427="",0,W427),IF(AB427="",0,AB427),IF(AN427="",0,AN427)))</f>
        <v/>
      </c>
      <c r="AH427" s="11">
        <f>IF(AG427="","",TODAY()-AG427)</f>
        <v/>
      </c>
      <c r="AI427" s="11">
        <f>IF(B427="","",MIN(100,IF(J427&gt;=300000,20,IF(J427&gt;=200000,10,5))+IF(OR(C427="Referral",C427="Passaparola"),20,IF(OR(C427="Sito web",C427="LinkedIn",C427="Email marketing"),15,10))+IF(L427&gt;=8,25,IF(L427&gt;=6,18,IF(L427&gt;=4,12,5)))+IF(AND(V427&lt;&gt;"",V427&lt;&gt;"Non risponde",V427&lt;&gt;"Non interessato"),10,0)+IF(X427="Eseguita",10,0)+IF(Z427&gt;0,15,0)))</f>
        <v/>
      </c>
      <c r="AJ427" s="11">
        <f>IF(AI427="","",IF(AI427&gt;=80,"Hot",IF(AI427&gt;=60,"Alta",IF(AI427&gt;=40,"Media","Bassa"))))</f>
        <v/>
      </c>
      <c r="AK427" s="11">
        <f>IF(B427="","",IF(U427="",TODAY()-B427,U427-B427))</f>
        <v/>
      </c>
      <c r="AL427" s="11">
        <f>IF(B427="","",IF(M427="Vinta","Chiusa - vinta",IF(M427="Persa","Chiusa - persa",IF(AND(U427="",TODAY()-B427&gt;1),"Contattare subito",IF(AND(M427="In corso",AH427&gt;7),"Lead in stallo",IF(AND(AN427&lt;&gt;"",AN427&lt;TODAY(),M427="In corso"),"Follow-up scaduto",IF(AND(K427="Offerta",Y427="",W427&lt;&gt;"",TODAY()-W427&gt;3),"Verificare offerta","OK"))))))</f>
        <v/>
      </c>
      <c r="AM427" s="38" t="n"/>
      <c r="AN427" s="39" t="n"/>
      <c r="AO427" s="11">
        <f>IF(AND(AN427&lt;&gt;"",AN427&lt;TODAY(),M427="In corso"),1,0)</f>
        <v/>
      </c>
      <c r="AP427" s="84">
        <f>IF(B427="","",IF(OR(M427="Vinta",M427="Persa"),0,IF(AL427="Contattare subito",50,0)+IF(AL427="Follow-up scaduto",40,0)+IF(AL427="Lead in stallo",35,0)+IF(AJ427="Hot",30,IF(AJ427="Alta",20,IF(AJ427="Media",10,0)))+IF(AO427=1,10,0)+L427/10+ROW()/100000))</f>
        <v/>
      </c>
    </row>
    <row r="428">
      <c r="A428" s="7">
        <f>IF(B428="","",ROW()-1)</f>
        <v/>
      </c>
      <c r="B428" s="14" t="n"/>
      <c r="C428" s="14" t="n"/>
      <c r="D428" s="14" t="n"/>
      <c r="E428" s="14" t="n"/>
      <c r="F428" s="14" t="n"/>
      <c r="G428" s="14" t="n"/>
      <c r="H428" s="14" t="n"/>
      <c r="I428" s="14" t="n"/>
      <c r="J428" s="14" t="n"/>
      <c r="K428" s="14" t="n"/>
      <c r="L428" s="7">
        <f>IF(K428="","",IF(K428="Nuovo",1,IF(K428="Tentativo contatto",1,IF(K428="Contattato",2,IF(K428="Qualificato",4,IF(K428="Visita fissata",5,IF(K428="Visita effettuata",6,IF(K428="Trattativa",7,IF(K428="Offerta",8,IF(K428="Prenotazione",9,IF(K428="Venduto",10,""))))))))))))</f>
        <v/>
      </c>
      <c r="M428" s="14" t="n"/>
      <c r="N428" s="7">
        <f>IF(L428&gt;=4,1,0)</f>
        <v/>
      </c>
      <c r="O428" s="7">
        <f>IF(L428&gt;=6,1,0)</f>
        <v/>
      </c>
      <c r="P428" s="7">
        <f>IF(L428&gt;=7,1,0)</f>
        <v/>
      </c>
      <c r="Q428" s="7">
        <f>IF(L428&gt;=8,1,0)</f>
        <v/>
      </c>
      <c r="R428" s="7">
        <f>IF(L428&gt;=9,1,0)</f>
        <v/>
      </c>
      <c r="S428" s="7">
        <f>IF(OR(L428=10,M428="Vinta"),1,0)</f>
        <v/>
      </c>
      <c r="T428" s="7">
        <f>IF(M428="Persa",1,0)</f>
        <v/>
      </c>
      <c r="U428" s="14" t="n"/>
      <c r="V428" s="14" t="n"/>
      <c r="W428" s="14" t="n"/>
      <c r="X428" s="14" t="n"/>
      <c r="Y428" s="15" t="n"/>
      <c r="Z428" s="15" t="n"/>
      <c r="AA428" s="15" t="n"/>
      <c r="AB428" s="14" t="n"/>
      <c r="AC428" s="7">
        <f>IF(B428="","",IF(AB428="",TODAY()-B428,AB428-B428))</f>
        <v/>
      </c>
      <c r="AD428" s="14" t="n"/>
      <c r="AE428" s="14" t="n"/>
      <c r="AF428" s="14" t="n"/>
      <c r="AG428" s="37">
        <f>IF(B428="","",MAX(B428,IF(U428="",0,U428),IF(W428="",0,W428),IF(AB428="",0,AB428),IF(AN428="",0,AN428)))</f>
        <v/>
      </c>
      <c r="AH428" s="11">
        <f>IF(AG428="","",TODAY()-AG428)</f>
        <v/>
      </c>
      <c r="AI428" s="11">
        <f>IF(B428="","",MIN(100,IF(J428&gt;=300000,20,IF(J428&gt;=200000,10,5))+IF(OR(C428="Referral",C428="Passaparola"),20,IF(OR(C428="Sito web",C428="LinkedIn",C428="Email marketing"),15,10))+IF(L428&gt;=8,25,IF(L428&gt;=6,18,IF(L428&gt;=4,12,5)))+IF(AND(V428&lt;&gt;"",V428&lt;&gt;"Non risponde",V428&lt;&gt;"Non interessato"),10,0)+IF(X428="Eseguita",10,0)+IF(Z428&gt;0,15,0)))</f>
        <v/>
      </c>
      <c r="AJ428" s="11">
        <f>IF(AI428="","",IF(AI428&gt;=80,"Hot",IF(AI428&gt;=60,"Alta",IF(AI428&gt;=40,"Media","Bassa"))))</f>
        <v/>
      </c>
      <c r="AK428" s="11">
        <f>IF(B428="","",IF(U428="",TODAY()-B428,U428-B428))</f>
        <v/>
      </c>
      <c r="AL428" s="11">
        <f>IF(B428="","",IF(M428="Vinta","Chiusa - vinta",IF(M428="Persa","Chiusa - persa",IF(AND(U428="",TODAY()-B428&gt;1),"Contattare subito",IF(AND(M428="In corso",AH428&gt;7),"Lead in stallo",IF(AND(AN428&lt;&gt;"",AN428&lt;TODAY(),M428="In corso"),"Follow-up scaduto",IF(AND(K428="Offerta",Y428="",W428&lt;&gt;"",TODAY()-W428&gt;3),"Verificare offerta","OK"))))))</f>
        <v/>
      </c>
      <c r="AM428" s="38" t="n"/>
      <c r="AN428" s="39" t="n"/>
      <c r="AO428" s="11">
        <f>IF(AND(AN428&lt;&gt;"",AN428&lt;TODAY(),M428="In corso"),1,0)</f>
        <v/>
      </c>
      <c r="AP428" s="84">
        <f>IF(B428="","",IF(OR(M428="Vinta",M428="Persa"),0,IF(AL428="Contattare subito",50,0)+IF(AL428="Follow-up scaduto",40,0)+IF(AL428="Lead in stallo",35,0)+IF(AJ428="Hot",30,IF(AJ428="Alta",20,IF(AJ428="Media",10,0)))+IF(AO428=1,10,0)+L428/10+ROW()/100000))</f>
        <v/>
      </c>
    </row>
    <row r="429">
      <c r="A429" s="7">
        <f>IF(B429="","",ROW()-1)</f>
        <v/>
      </c>
      <c r="B429" s="14" t="n"/>
      <c r="C429" s="14" t="n"/>
      <c r="D429" s="14" t="n"/>
      <c r="E429" s="14" t="n"/>
      <c r="F429" s="14" t="n"/>
      <c r="G429" s="14" t="n"/>
      <c r="H429" s="14" t="n"/>
      <c r="I429" s="14" t="n"/>
      <c r="J429" s="14" t="n"/>
      <c r="K429" s="14" t="n"/>
      <c r="L429" s="7">
        <f>IF(K429="","",IF(K429="Nuovo",1,IF(K429="Tentativo contatto",1,IF(K429="Contattato",2,IF(K429="Qualificato",4,IF(K429="Visita fissata",5,IF(K429="Visita effettuata",6,IF(K429="Trattativa",7,IF(K429="Offerta",8,IF(K429="Prenotazione",9,IF(K429="Venduto",10,""))))))))))))</f>
        <v/>
      </c>
      <c r="M429" s="14" t="n"/>
      <c r="N429" s="7">
        <f>IF(L429&gt;=4,1,0)</f>
        <v/>
      </c>
      <c r="O429" s="7">
        <f>IF(L429&gt;=6,1,0)</f>
        <v/>
      </c>
      <c r="P429" s="7">
        <f>IF(L429&gt;=7,1,0)</f>
        <v/>
      </c>
      <c r="Q429" s="7">
        <f>IF(L429&gt;=8,1,0)</f>
        <v/>
      </c>
      <c r="R429" s="7">
        <f>IF(L429&gt;=9,1,0)</f>
        <v/>
      </c>
      <c r="S429" s="7">
        <f>IF(OR(L429=10,M429="Vinta"),1,0)</f>
        <v/>
      </c>
      <c r="T429" s="7">
        <f>IF(M429="Persa",1,0)</f>
        <v/>
      </c>
      <c r="U429" s="14" t="n"/>
      <c r="V429" s="14" t="n"/>
      <c r="W429" s="14" t="n"/>
      <c r="X429" s="14" t="n"/>
      <c r="Y429" s="15" t="n"/>
      <c r="Z429" s="15" t="n"/>
      <c r="AA429" s="15" t="n"/>
      <c r="AB429" s="14" t="n"/>
      <c r="AC429" s="7">
        <f>IF(B429="","",IF(AB429="",TODAY()-B429,AB429-B429))</f>
        <v/>
      </c>
      <c r="AD429" s="14" t="n"/>
      <c r="AE429" s="14" t="n"/>
      <c r="AF429" s="14" t="n"/>
      <c r="AG429" s="37">
        <f>IF(B429="","",MAX(B429,IF(U429="",0,U429),IF(W429="",0,W429),IF(AB429="",0,AB429),IF(AN429="",0,AN429)))</f>
        <v/>
      </c>
      <c r="AH429" s="11">
        <f>IF(AG429="","",TODAY()-AG429)</f>
        <v/>
      </c>
      <c r="AI429" s="11">
        <f>IF(B429="","",MIN(100,IF(J429&gt;=300000,20,IF(J429&gt;=200000,10,5))+IF(OR(C429="Referral",C429="Passaparola"),20,IF(OR(C429="Sito web",C429="LinkedIn",C429="Email marketing"),15,10))+IF(L429&gt;=8,25,IF(L429&gt;=6,18,IF(L429&gt;=4,12,5)))+IF(AND(V429&lt;&gt;"",V429&lt;&gt;"Non risponde",V429&lt;&gt;"Non interessato"),10,0)+IF(X429="Eseguita",10,0)+IF(Z429&gt;0,15,0)))</f>
        <v/>
      </c>
      <c r="AJ429" s="11">
        <f>IF(AI429="","",IF(AI429&gt;=80,"Hot",IF(AI429&gt;=60,"Alta",IF(AI429&gt;=40,"Media","Bassa"))))</f>
        <v/>
      </c>
      <c r="AK429" s="11">
        <f>IF(B429="","",IF(U429="",TODAY()-B429,U429-B429))</f>
        <v/>
      </c>
      <c r="AL429" s="11">
        <f>IF(B429="","",IF(M429="Vinta","Chiusa - vinta",IF(M429="Persa","Chiusa - persa",IF(AND(U429="",TODAY()-B429&gt;1),"Contattare subito",IF(AND(M429="In corso",AH429&gt;7),"Lead in stallo",IF(AND(AN429&lt;&gt;"",AN429&lt;TODAY(),M429="In corso"),"Follow-up scaduto",IF(AND(K429="Offerta",Y429="",W429&lt;&gt;"",TODAY()-W429&gt;3),"Verificare offerta","OK"))))))</f>
        <v/>
      </c>
      <c r="AM429" s="38" t="n"/>
      <c r="AN429" s="39" t="n"/>
      <c r="AO429" s="11">
        <f>IF(AND(AN429&lt;&gt;"",AN429&lt;TODAY(),M429="In corso"),1,0)</f>
        <v/>
      </c>
      <c r="AP429" s="84">
        <f>IF(B429="","",IF(OR(M429="Vinta",M429="Persa"),0,IF(AL429="Contattare subito",50,0)+IF(AL429="Follow-up scaduto",40,0)+IF(AL429="Lead in stallo",35,0)+IF(AJ429="Hot",30,IF(AJ429="Alta",20,IF(AJ429="Media",10,0)))+IF(AO429=1,10,0)+L429/10+ROW()/100000))</f>
        <v/>
      </c>
    </row>
    <row r="430">
      <c r="A430" s="7">
        <f>IF(B430="","",ROW()-1)</f>
        <v/>
      </c>
      <c r="B430" s="14" t="n"/>
      <c r="C430" s="14" t="n"/>
      <c r="D430" s="14" t="n"/>
      <c r="E430" s="14" t="n"/>
      <c r="F430" s="14" t="n"/>
      <c r="G430" s="14" t="n"/>
      <c r="H430" s="14" t="n"/>
      <c r="I430" s="14" t="n"/>
      <c r="J430" s="14" t="n"/>
      <c r="K430" s="14" t="n"/>
      <c r="L430" s="7">
        <f>IF(K430="","",IF(K430="Nuovo",1,IF(K430="Tentativo contatto",1,IF(K430="Contattato",2,IF(K430="Qualificato",4,IF(K430="Visita fissata",5,IF(K430="Visita effettuata",6,IF(K430="Trattativa",7,IF(K430="Offerta",8,IF(K430="Prenotazione",9,IF(K430="Venduto",10,""))))))))))))</f>
        <v/>
      </c>
      <c r="M430" s="14" t="n"/>
      <c r="N430" s="7">
        <f>IF(L430&gt;=4,1,0)</f>
        <v/>
      </c>
      <c r="O430" s="7">
        <f>IF(L430&gt;=6,1,0)</f>
        <v/>
      </c>
      <c r="P430" s="7">
        <f>IF(L430&gt;=7,1,0)</f>
        <v/>
      </c>
      <c r="Q430" s="7">
        <f>IF(L430&gt;=8,1,0)</f>
        <v/>
      </c>
      <c r="R430" s="7">
        <f>IF(L430&gt;=9,1,0)</f>
        <v/>
      </c>
      <c r="S430" s="7">
        <f>IF(OR(L430=10,M430="Vinta"),1,0)</f>
        <v/>
      </c>
      <c r="T430" s="7">
        <f>IF(M430="Persa",1,0)</f>
        <v/>
      </c>
      <c r="U430" s="14" t="n"/>
      <c r="V430" s="14" t="n"/>
      <c r="W430" s="14" t="n"/>
      <c r="X430" s="14" t="n"/>
      <c r="Y430" s="15" t="n"/>
      <c r="Z430" s="15" t="n"/>
      <c r="AA430" s="15" t="n"/>
      <c r="AB430" s="14" t="n"/>
      <c r="AC430" s="7">
        <f>IF(B430="","",IF(AB430="",TODAY()-B430,AB430-B430))</f>
        <v/>
      </c>
      <c r="AD430" s="14" t="n"/>
      <c r="AE430" s="14" t="n"/>
      <c r="AF430" s="14" t="n"/>
      <c r="AG430" s="37">
        <f>IF(B430="","",MAX(B430,IF(U430="",0,U430),IF(W430="",0,W430),IF(AB430="",0,AB430),IF(AN430="",0,AN430)))</f>
        <v/>
      </c>
      <c r="AH430" s="11">
        <f>IF(AG430="","",TODAY()-AG430)</f>
        <v/>
      </c>
      <c r="AI430" s="11">
        <f>IF(B430="","",MIN(100,IF(J430&gt;=300000,20,IF(J430&gt;=200000,10,5))+IF(OR(C430="Referral",C430="Passaparola"),20,IF(OR(C430="Sito web",C430="LinkedIn",C430="Email marketing"),15,10))+IF(L430&gt;=8,25,IF(L430&gt;=6,18,IF(L430&gt;=4,12,5)))+IF(AND(V430&lt;&gt;"",V430&lt;&gt;"Non risponde",V430&lt;&gt;"Non interessato"),10,0)+IF(X430="Eseguita",10,0)+IF(Z430&gt;0,15,0)))</f>
        <v/>
      </c>
      <c r="AJ430" s="11">
        <f>IF(AI430="","",IF(AI430&gt;=80,"Hot",IF(AI430&gt;=60,"Alta",IF(AI430&gt;=40,"Media","Bassa"))))</f>
        <v/>
      </c>
      <c r="AK430" s="11">
        <f>IF(B430="","",IF(U430="",TODAY()-B430,U430-B430))</f>
        <v/>
      </c>
      <c r="AL430" s="11">
        <f>IF(B430="","",IF(M430="Vinta","Chiusa - vinta",IF(M430="Persa","Chiusa - persa",IF(AND(U430="",TODAY()-B430&gt;1),"Contattare subito",IF(AND(M430="In corso",AH430&gt;7),"Lead in stallo",IF(AND(AN430&lt;&gt;"",AN430&lt;TODAY(),M430="In corso"),"Follow-up scaduto",IF(AND(K430="Offerta",Y430="",W430&lt;&gt;"",TODAY()-W430&gt;3),"Verificare offerta","OK"))))))</f>
        <v/>
      </c>
      <c r="AM430" s="38" t="n"/>
      <c r="AN430" s="39" t="n"/>
      <c r="AO430" s="11">
        <f>IF(AND(AN430&lt;&gt;"",AN430&lt;TODAY(),M430="In corso"),1,0)</f>
        <v/>
      </c>
      <c r="AP430" s="84">
        <f>IF(B430="","",IF(OR(M430="Vinta",M430="Persa"),0,IF(AL430="Contattare subito",50,0)+IF(AL430="Follow-up scaduto",40,0)+IF(AL430="Lead in stallo",35,0)+IF(AJ430="Hot",30,IF(AJ430="Alta",20,IF(AJ430="Media",10,0)))+IF(AO430=1,10,0)+L430/10+ROW()/100000))</f>
        <v/>
      </c>
    </row>
    <row r="431">
      <c r="A431" s="7">
        <f>IF(B431="","",ROW()-1)</f>
        <v/>
      </c>
      <c r="B431" s="14" t="n"/>
      <c r="C431" s="14" t="n"/>
      <c r="D431" s="14" t="n"/>
      <c r="E431" s="14" t="n"/>
      <c r="F431" s="14" t="n"/>
      <c r="G431" s="14" t="n"/>
      <c r="H431" s="14" t="n"/>
      <c r="I431" s="14" t="n"/>
      <c r="J431" s="14" t="n"/>
      <c r="K431" s="14" t="n"/>
      <c r="L431" s="7">
        <f>IF(K431="","",IF(K431="Nuovo",1,IF(K431="Tentativo contatto",1,IF(K431="Contattato",2,IF(K431="Qualificato",4,IF(K431="Visita fissata",5,IF(K431="Visita effettuata",6,IF(K431="Trattativa",7,IF(K431="Offerta",8,IF(K431="Prenotazione",9,IF(K431="Venduto",10,""))))))))))))</f>
        <v/>
      </c>
      <c r="M431" s="14" t="n"/>
      <c r="N431" s="7">
        <f>IF(L431&gt;=4,1,0)</f>
        <v/>
      </c>
      <c r="O431" s="7">
        <f>IF(L431&gt;=6,1,0)</f>
        <v/>
      </c>
      <c r="P431" s="7">
        <f>IF(L431&gt;=7,1,0)</f>
        <v/>
      </c>
      <c r="Q431" s="7">
        <f>IF(L431&gt;=8,1,0)</f>
        <v/>
      </c>
      <c r="R431" s="7">
        <f>IF(L431&gt;=9,1,0)</f>
        <v/>
      </c>
      <c r="S431" s="7">
        <f>IF(OR(L431=10,M431="Vinta"),1,0)</f>
        <v/>
      </c>
      <c r="T431" s="7">
        <f>IF(M431="Persa",1,0)</f>
        <v/>
      </c>
      <c r="U431" s="14" t="n"/>
      <c r="V431" s="14" t="n"/>
      <c r="W431" s="14" t="n"/>
      <c r="X431" s="14" t="n"/>
      <c r="Y431" s="15" t="n"/>
      <c r="Z431" s="15" t="n"/>
      <c r="AA431" s="15" t="n"/>
      <c r="AB431" s="14" t="n"/>
      <c r="AC431" s="7">
        <f>IF(B431="","",IF(AB431="",TODAY()-B431,AB431-B431))</f>
        <v/>
      </c>
      <c r="AD431" s="14" t="n"/>
      <c r="AE431" s="14" t="n"/>
      <c r="AF431" s="14" t="n"/>
      <c r="AG431" s="37">
        <f>IF(B431="","",MAX(B431,IF(U431="",0,U431),IF(W431="",0,W431),IF(AB431="",0,AB431),IF(AN431="",0,AN431)))</f>
        <v/>
      </c>
      <c r="AH431" s="11">
        <f>IF(AG431="","",TODAY()-AG431)</f>
        <v/>
      </c>
      <c r="AI431" s="11">
        <f>IF(B431="","",MIN(100,IF(J431&gt;=300000,20,IF(J431&gt;=200000,10,5))+IF(OR(C431="Referral",C431="Passaparola"),20,IF(OR(C431="Sito web",C431="LinkedIn",C431="Email marketing"),15,10))+IF(L431&gt;=8,25,IF(L431&gt;=6,18,IF(L431&gt;=4,12,5)))+IF(AND(V431&lt;&gt;"",V431&lt;&gt;"Non risponde",V431&lt;&gt;"Non interessato"),10,0)+IF(X431="Eseguita",10,0)+IF(Z431&gt;0,15,0)))</f>
        <v/>
      </c>
      <c r="AJ431" s="11">
        <f>IF(AI431="","",IF(AI431&gt;=80,"Hot",IF(AI431&gt;=60,"Alta",IF(AI431&gt;=40,"Media","Bassa"))))</f>
        <v/>
      </c>
      <c r="AK431" s="11">
        <f>IF(B431="","",IF(U431="",TODAY()-B431,U431-B431))</f>
        <v/>
      </c>
      <c r="AL431" s="11">
        <f>IF(B431="","",IF(M431="Vinta","Chiusa - vinta",IF(M431="Persa","Chiusa - persa",IF(AND(U431="",TODAY()-B431&gt;1),"Contattare subito",IF(AND(M431="In corso",AH431&gt;7),"Lead in stallo",IF(AND(AN431&lt;&gt;"",AN431&lt;TODAY(),M431="In corso"),"Follow-up scaduto",IF(AND(K431="Offerta",Y431="",W431&lt;&gt;"",TODAY()-W431&gt;3),"Verificare offerta","OK"))))))</f>
        <v/>
      </c>
      <c r="AM431" s="38" t="n"/>
      <c r="AN431" s="39" t="n"/>
      <c r="AO431" s="11">
        <f>IF(AND(AN431&lt;&gt;"",AN431&lt;TODAY(),M431="In corso"),1,0)</f>
        <v/>
      </c>
      <c r="AP431" s="84">
        <f>IF(B431="","",IF(OR(M431="Vinta",M431="Persa"),0,IF(AL431="Contattare subito",50,0)+IF(AL431="Follow-up scaduto",40,0)+IF(AL431="Lead in stallo",35,0)+IF(AJ431="Hot",30,IF(AJ431="Alta",20,IF(AJ431="Media",10,0)))+IF(AO431=1,10,0)+L431/10+ROW()/100000))</f>
        <v/>
      </c>
    </row>
    <row r="432">
      <c r="A432" s="7">
        <f>IF(B432="","",ROW()-1)</f>
        <v/>
      </c>
      <c r="B432" s="14" t="n"/>
      <c r="C432" s="14" t="n"/>
      <c r="D432" s="14" t="n"/>
      <c r="E432" s="14" t="n"/>
      <c r="F432" s="14" t="n"/>
      <c r="G432" s="14" t="n"/>
      <c r="H432" s="14" t="n"/>
      <c r="I432" s="14" t="n"/>
      <c r="J432" s="14" t="n"/>
      <c r="K432" s="14" t="n"/>
      <c r="L432" s="7">
        <f>IF(K432="","",IF(K432="Nuovo",1,IF(K432="Tentativo contatto",1,IF(K432="Contattato",2,IF(K432="Qualificato",4,IF(K432="Visita fissata",5,IF(K432="Visita effettuata",6,IF(K432="Trattativa",7,IF(K432="Offerta",8,IF(K432="Prenotazione",9,IF(K432="Venduto",10,""))))))))))))</f>
        <v/>
      </c>
      <c r="M432" s="14" t="n"/>
      <c r="N432" s="7">
        <f>IF(L432&gt;=4,1,0)</f>
        <v/>
      </c>
      <c r="O432" s="7">
        <f>IF(L432&gt;=6,1,0)</f>
        <v/>
      </c>
      <c r="P432" s="7">
        <f>IF(L432&gt;=7,1,0)</f>
        <v/>
      </c>
      <c r="Q432" s="7">
        <f>IF(L432&gt;=8,1,0)</f>
        <v/>
      </c>
      <c r="R432" s="7">
        <f>IF(L432&gt;=9,1,0)</f>
        <v/>
      </c>
      <c r="S432" s="7">
        <f>IF(OR(L432=10,M432="Vinta"),1,0)</f>
        <v/>
      </c>
      <c r="T432" s="7">
        <f>IF(M432="Persa",1,0)</f>
        <v/>
      </c>
      <c r="U432" s="14" t="n"/>
      <c r="V432" s="14" t="n"/>
      <c r="W432" s="14" t="n"/>
      <c r="X432" s="14" t="n"/>
      <c r="Y432" s="15" t="n"/>
      <c r="Z432" s="15" t="n"/>
      <c r="AA432" s="15" t="n"/>
      <c r="AB432" s="14" t="n"/>
      <c r="AC432" s="7">
        <f>IF(B432="","",IF(AB432="",TODAY()-B432,AB432-B432))</f>
        <v/>
      </c>
      <c r="AD432" s="14" t="n"/>
      <c r="AE432" s="14" t="n"/>
      <c r="AF432" s="14" t="n"/>
      <c r="AG432" s="37">
        <f>IF(B432="","",MAX(B432,IF(U432="",0,U432),IF(W432="",0,W432),IF(AB432="",0,AB432),IF(AN432="",0,AN432)))</f>
        <v/>
      </c>
      <c r="AH432" s="11">
        <f>IF(AG432="","",TODAY()-AG432)</f>
        <v/>
      </c>
      <c r="AI432" s="11">
        <f>IF(B432="","",MIN(100,IF(J432&gt;=300000,20,IF(J432&gt;=200000,10,5))+IF(OR(C432="Referral",C432="Passaparola"),20,IF(OR(C432="Sito web",C432="LinkedIn",C432="Email marketing"),15,10))+IF(L432&gt;=8,25,IF(L432&gt;=6,18,IF(L432&gt;=4,12,5)))+IF(AND(V432&lt;&gt;"",V432&lt;&gt;"Non risponde",V432&lt;&gt;"Non interessato"),10,0)+IF(X432="Eseguita",10,0)+IF(Z432&gt;0,15,0)))</f>
        <v/>
      </c>
      <c r="AJ432" s="11">
        <f>IF(AI432="","",IF(AI432&gt;=80,"Hot",IF(AI432&gt;=60,"Alta",IF(AI432&gt;=40,"Media","Bassa"))))</f>
        <v/>
      </c>
      <c r="AK432" s="11">
        <f>IF(B432="","",IF(U432="",TODAY()-B432,U432-B432))</f>
        <v/>
      </c>
      <c r="AL432" s="11">
        <f>IF(B432="","",IF(M432="Vinta","Chiusa - vinta",IF(M432="Persa","Chiusa - persa",IF(AND(U432="",TODAY()-B432&gt;1),"Contattare subito",IF(AND(M432="In corso",AH432&gt;7),"Lead in stallo",IF(AND(AN432&lt;&gt;"",AN432&lt;TODAY(),M432="In corso"),"Follow-up scaduto",IF(AND(K432="Offerta",Y432="",W432&lt;&gt;"",TODAY()-W432&gt;3),"Verificare offerta","OK"))))))</f>
        <v/>
      </c>
      <c r="AM432" s="38" t="n"/>
      <c r="AN432" s="39" t="n"/>
      <c r="AO432" s="11">
        <f>IF(AND(AN432&lt;&gt;"",AN432&lt;TODAY(),M432="In corso"),1,0)</f>
        <v/>
      </c>
      <c r="AP432" s="84">
        <f>IF(B432="","",IF(OR(M432="Vinta",M432="Persa"),0,IF(AL432="Contattare subito",50,0)+IF(AL432="Follow-up scaduto",40,0)+IF(AL432="Lead in stallo",35,0)+IF(AJ432="Hot",30,IF(AJ432="Alta",20,IF(AJ432="Media",10,0)))+IF(AO432=1,10,0)+L432/10+ROW()/100000))</f>
        <v/>
      </c>
    </row>
    <row r="433">
      <c r="A433" s="7">
        <f>IF(B433="","",ROW()-1)</f>
        <v/>
      </c>
      <c r="B433" s="14" t="n"/>
      <c r="C433" s="14" t="n"/>
      <c r="D433" s="14" t="n"/>
      <c r="E433" s="14" t="n"/>
      <c r="F433" s="14" t="n"/>
      <c r="G433" s="14" t="n"/>
      <c r="H433" s="14" t="n"/>
      <c r="I433" s="14" t="n"/>
      <c r="J433" s="14" t="n"/>
      <c r="K433" s="14" t="n"/>
      <c r="L433" s="7">
        <f>IF(K433="","",IF(K433="Nuovo",1,IF(K433="Tentativo contatto",1,IF(K433="Contattato",2,IF(K433="Qualificato",4,IF(K433="Visita fissata",5,IF(K433="Visita effettuata",6,IF(K433="Trattativa",7,IF(K433="Offerta",8,IF(K433="Prenotazione",9,IF(K433="Venduto",10,""))))))))))))</f>
        <v/>
      </c>
      <c r="M433" s="14" t="n"/>
      <c r="N433" s="7">
        <f>IF(L433&gt;=4,1,0)</f>
        <v/>
      </c>
      <c r="O433" s="7">
        <f>IF(L433&gt;=6,1,0)</f>
        <v/>
      </c>
      <c r="P433" s="7">
        <f>IF(L433&gt;=7,1,0)</f>
        <v/>
      </c>
      <c r="Q433" s="7">
        <f>IF(L433&gt;=8,1,0)</f>
        <v/>
      </c>
      <c r="R433" s="7">
        <f>IF(L433&gt;=9,1,0)</f>
        <v/>
      </c>
      <c r="S433" s="7">
        <f>IF(OR(L433=10,M433="Vinta"),1,0)</f>
        <v/>
      </c>
      <c r="T433" s="7">
        <f>IF(M433="Persa",1,0)</f>
        <v/>
      </c>
      <c r="U433" s="14" t="n"/>
      <c r="V433" s="14" t="n"/>
      <c r="W433" s="14" t="n"/>
      <c r="X433" s="14" t="n"/>
      <c r="Y433" s="15" t="n"/>
      <c r="Z433" s="15" t="n"/>
      <c r="AA433" s="15" t="n"/>
      <c r="AB433" s="14" t="n"/>
      <c r="AC433" s="7">
        <f>IF(B433="","",IF(AB433="",TODAY()-B433,AB433-B433))</f>
        <v/>
      </c>
      <c r="AD433" s="14" t="n"/>
      <c r="AE433" s="14" t="n"/>
      <c r="AF433" s="14" t="n"/>
      <c r="AG433" s="37">
        <f>IF(B433="","",MAX(B433,IF(U433="",0,U433),IF(W433="",0,W433),IF(AB433="",0,AB433),IF(AN433="",0,AN433)))</f>
        <v/>
      </c>
      <c r="AH433" s="11">
        <f>IF(AG433="","",TODAY()-AG433)</f>
        <v/>
      </c>
      <c r="AI433" s="11">
        <f>IF(B433="","",MIN(100,IF(J433&gt;=300000,20,IF(J433&gt;=200000,10,5))+IF(OR(C433="Referral",C433="Passaparola"),20,IF(OR(C433="Sito web",C433="LinkedIn",C433="Email marketing"),15,10))+IF(L433&gt;=8,25,IF(L433&gt;=6,18,IF(L433&gt;=4,12,5)))+IF(AND(V433&lt;&gt;"",V433&lt;&gt;"Non risponde",V433&lt;&gt;"Non interessato"),10,0)+IF(X433="Eseguita",10,0)+IF(Z433&gt;0,15,0)))</f>
        <v/>
      </c>
      <c r="AJ433" s="11">
        <f>IF(AI433="","",IF(AI433&gt;=80,"Hot",IF(AI433&gt;=60,"Alta",IF(AI433&gt;=40,"Media","Bassa"))))</f>
        <v/>
      </c>
      <c r="AK433" s="11">
        <f>IF(B433="","",IF(U433="",TODAY()-B433,U433-B433))</f>
        <v/>
      </c>
      <c r="AL433" s="11">
        <f>IF(B433="","",IF(M433="Vinta","Chiusa - vinta",IF(M433="Persa","Chiusa - persa",IF(AND(U433="",TODAY()-B433&gt;1),"Contattare subito",IF(AND(M433="In corso",AH433&gt;7),"Lead in stallo",IF(AND(AN433&lt;&gt;"",AN433&lt;TODAY(),M433="In corso"),"Follow-up scaduto",IF(AND(K433="Offerta",Y433="",W433&lt;&gt;"",TODAY()-W433&gt;3),"Verificare offerta","OK"))))))</f>
        <v/>
      </c>
      <c r="AM433" s="38" t="n"/>
      <c r="AN433" s="39" t="n"/>
      <c r="AO433" s="11">
        <f>IF(AND(AN433&lt;&gt;"",AN433&lt;TODAY(),M433="In corso"),1,0)</f>
        <v/>
      </c>
      <c r="AP433" s="84">
        <f>IF(B433="","",IF(OR(M433="Vinta",M433="Persa"),0,IF(AL433="Contattare subito",50,0)+IF(AL433="Follow-up scaduto",40,0)+IF(AL433="Lead in stallo",35,0)+IF(AJ433="Hot",30,IF(AJ433="Alta",20,IF(AJ433="Media",10,0)))+IF(AO433=1,10,0)+L433/10+ROW()/100000))</f>
        <v/>
      </c>
    </row>
    <row r="434">
      <c r="A434" s="7">
        <f>IF(B434="","",ROW()-1)</f>
        <v/>
      </c>
      <c r="B434" s="14" t="n"/>
      <c r="C434" s="14" t="n"/>
      <c r="D434" s="14" t="n"/>
      <c r="E434" s="14" t="n"/>
      <c r="F434" s="14" t="n"/>
      <c r="G434" s="14" t="n"/>
      <c r="H434" s="14" t="n"/>
      <c r="I434" s="14" t="n"/>
      <c r="J434" s="14" t="n"/>
      <c r="K434" s="14" t="n"/>
      <c r="L434" s="7">
        <f>IF(K434="","",IF(K434="Nuovo",1,IF(K434="Tentativo contatto",1,IF(K434="Contattato",2,IF(K434="Qualificato",4,IF(K434="Visita fissata",5,IF(K434="Visita effettuata",6,IF(K434="Trattativa",7,IF(K434="Offerta",8,IF(K434="Prenotazione",9,IF(K434="Venduto",10,""))))))))))))</f>
        <v/>
      </c>
      <c r="M434" s="14" t="n"/>
      <c r="N434" s="7">
        <f>IF(L434&gt;=4,1,0)</f>
        <v/>
      </c>
      <c r="O434" s="7">
        <f>IF(L434&gt;=6,1,0)</f>
        <v/>
      </c>
      <c r="P434" s="7">
        <f>IF(L434&gt;=7,1,0)</f>
        <v/>
      </c>
      <c r="Q434" s="7">
        <f>IF(L434&gt;=8,1,0)</f>
        <v/>
      </c>
      <c r="R434" s="7">
        <f>IF(L434&gt;=9,1,0)</f>
        <v/>
      </c>
      <c r="S434" s="7">
        <f>IF(OR(L434=10,M434="Vinta"),1,0)</f>
        <v/>
      </c>
      <c r="T434" s="7">
        <f>IF(M434="Persa",1,0)</f>
        <v/>
      </c>
      <c r="U434" s="14" t="n"/>
      <c r="V434" s="14" t="n"/>
      <c r="W434" s="14" t="n"/>
      <c r="X434" s="14" t="n"/>
      <c r="Y434" s="15" t="n"/>
      <c r="Z434" s="15" t="n"/>
      <c r="AA434" s="15" t="n"/>
      <c r="AB434" s="14" t="n"/>
      <c r="AC434" s="7">
        <f>IF(B434="","",IF(AB434="",TODAY()-B434,AB434-B434))</f>
        <v/>
      </c>
      <c r="AD434" s="14" t="n"/>
      <c r="AE434" s="14" t="n"/>
      <c r="AF434" s="14" t="n"/>
      <c r="AG434" s="37">
        <f>IF(B434="","",MAX(B434,IF(U434="",0,U434),IF(W434="",0,W434),IF(AB434="",0,AB434),IF(AN434="",0,AN434)))</f>
        <v/>
      </c>
      <c r="AH434" s="11">
        <f>IF(AG434="","",TODAY()-AG434)</f>
        <v/>
      </c>
      <c r="AI434" s="11">
        <f>IF(B434="","",MIN(100,IF(J434&gt;=300000,20,IF(J434&gt;=200000,10,5))+IF(OR(C434="Referral",C434="Passaparola"),20,IF(OR(C434="Sito web",C434="LinkedIn",C434="Email marketing"),15,10))+IF(L434&gt;=8,25,IF(L434&gt;=6,18,IF(L434&gt;=4,12,5)))+IF(AND(V434&lt;&gt;"",V434&lt;&gt;"Non risponde",V434&lt;&gt;"Non interessato"),10,0)+IF(X434="Eseguita",10,0)+IF(Z434&gt;0,15,0)))</f>
        <v/>
      </c>
      <c r="AJ434" s="11">
        <f>IF(AI434="","",IF(AI434&gt;=80,"Hot",IF(AI434&gt;=60,"Alta",IF(AI434&gt;=40,"Media","Bassa"))))</f>
        <v/>
      </c>
      <c r="AK434" s="11">
        <f>IF(B434="","",IF(U434="",TODAY()-B434,U434-B434))</f>
        <v/>
      </c>
      <c r="AL434" s="11">
        <f>IF(B434="","",IF(M434="Vinta","Chiusa - vinta",IF(M434="Persa","Chiusa - persa",IF(AND(U434="",TODAY()-B434&gt;1),"Contattare subito",IF(AND(M434="In corso",AH434&gt;7),"Lead in stallo",IF(AND(AN434&lt;&gt;"",AN434&lt;TODAY(),M434="In corso"),"Follow-up scaduto",IF(AND(K434="Offerta",Y434="",W434&lt;&gt;"",TODAY()-W434&gt;3),"Verificare offerta","OK"))))))</f>
        <v/>
      </c>
      <c r="AM434" s="38" t="n"/>
      <c r="AN434" s="39" t="n"/>
      <c r="AO434" s="11">
        <f>IF(AND(AN434&lt;&gt;"",AN434&lt;TODAY(),M434="In corso"),1,0)</f>
        <v/>
      </c>
      <c r="AP434" s="84">
        <f>IF(B434="","",IF(OR(M434="Vinta",M434="Persa"),0,IF(AL434="Contattare subito",50,0)+IF(AL434="Follow-up scaduto",40,0)+IF(AL434="Lead in stallo",35,0)+IF(AJ434="Hot",30,IF(AJ434="Alta",20,IF(AJ434="Media",10,0)))+IF(AO434=1,10,0)+L434/10+ROW()/100000))</f>
        <v/>
      </c>
    </row>
    <row r="435">
      <c r="A435" s="7">
        <f>IF(B435="","",ROW()-1)</f>
        <v/>
      </c>
      <c r="B435" s="14" t="n"/>
      <c r="C435" s="14" t="n"/>
      <c r="D435" s="14" t="n"/>
      <c r="E435" s="14" t="n"/>
      <c r="F435" s="14" t="n"/>
      <c r="G435" s="14" t="n"/>
      <c r="H435" s="14" t="n"/>
      <c r="I435" s="14" t="n"/>
      <c r="J435" s="14" t="n"/>
      <c r="K435" s="14" t="n"/>
      <c r="L435" s="7">
        <f>IF(K435="","",IF(K435="Nuovo",1,IF(K435="Tentativo contatto",1,IF(K435="Contattato",2,IF(K435="Qualificato",4,IF(K435="Visita fissata",5,IF(K435="Visita effettuata",6,IF(K435="Trattativa",7,IF(K435="Offerta",8,IF(K435="Prenotazione",9,IF(K435="Venduto",10,""))))))))))))</f>
        <v/>
      </c>
      <c r="M435" s="14" t="n"/>
      <c r="N435" s="7">
        <f>IF(L435&gt;=4,1,0)</f>
        <v/>
      </c>
      <c r="O435" s="7">
        <f>IF(L435&gt;=6,1,0)</f>
        <v/>
      </c>
      <c r="P435" s="7">
        <f>IF(L435&gt;=7,1,0)</f>
        <v/>
      </c>
      <c r="Q435" s="7">
        <f>IF(L435&gt;=8,1,0)</f>
        <v/>
      </c>
      <c r="R435" s="7">
        <f>IF(L435&gt;=9,1,0)</f>
        <v/>
      </c>
      <c r="S435" s="7">
        <f>IF(OR(L435=10,M435="Vinta"),1,0)</f>
        <v/>
      </c>
      <c r="T435" s="7">
        <f>IF(M435="Persa",1,0)</f>
        <v/>
      </c>
      <c r="U435" s="14" t="n"/>
      <c r="V435" s="14" t="n"/>
      <c r="W435" s="14" t="n"/>
      <c r="X435" s="14" t="n"/>
      <c r="Y435" s="15" t="n"/>
      <c r="Z435" s="15" t="n"/>
      <c r="AA435" s="15" t="n"/>
      <c r="AB435" s="14" t="n"/>
      <c r="AC435" s="7">
        <f>IF(B435="","",IF(AB435="",TODAY()-B435,AB435-B435))</f>
        <v/>
      </c>
      <c r="AD435" s="14" t="n"/>
      <c r="AE435" s="14" t="n"/>
      <c r="AF435" s="14" t="n"/>
      <c r="AG435" s="37">
        <f>IF(B435="","",MAX(B435,IF(U435="",0,U435),IF(W435="",0,W435),IF(AB435="",0,AB435),IF(AN435="",0,AN435)))</f>
        <v/>
      </c>
      <c r="AH435" s="11">
        <f>IF(AG435="","",TODAY()-AG435)</f>
        <v/>
      </c>
      <c r="AI435" s="11">
        <f>IF(B435="","",MIN(100,IF(J435&gt;=300000,20,IF(J435&gt;=200000,10,5))+IF(OR(C435="Referral",C435="Passaparola"),20,IF(OR(C435="Sito web",C435="LinkedIn",C435="Email marketing"),15,10))+IF(L435&gt;=8,25,IF(L435&gt;=6,18,IF(L435&gt;=4,12,5)))+IF(AND(V435&lt;&gt;"",V435&lt;&gt;"Non risponde",V435&lt;&gt;"Non interessato"),10,0)+IF(X435="Eseguita",10,0)+IF(Z435&gt;0,15,0)))</f>
        <v/>
      </c>
      <c r="AJ435" s="11">
        <f>IF(AI435="","",IF(AI435&gt;=80,"Hot",IF(AI435&gt;=60,"Alta",IF(AI435&gt;=40,"Media","Bassa"))))</f>
        <v/>
      </c>
      <c r="AK435" s="11">
        <f>IF(B435="","",IF(U435="",TODAY()-B435,U435-B435))</f>
        <v/>
      </c>
      <c r="AL435" s="11">
        <f>IF(B435="","",IF(M435="Vinta","Chiusa - vinta",IF(M435="Persa","Chiusa - persa",IF(AND(U435="",TODAY()-B435&gt;1),"Contattare subito",IF(AND(M435="In corso",AH435&gt;7),"Lead in stallo",IF(AND(AN435&lt;&gt;"",AN435&lt;TODAY(),M435="In corso"),"Follow-up scaduto",IF(AND(K435="Offerta",Y435="",W435&lt;&gt;"",TODAY()-W435&gt;3),"Verificare offerta","OK"))))))</f>
        <v/>
      </c>
      <c r="AM435" s="38" t="n"/>
      <c r="AN435" s="39" t="n"/>
      <c r="AO435" s="11">
        <f>IF(AND(AN435&lt;&gt;"",AN435&lt;TODAY(),M435="In corso"),1,0)</f>
        <v/>
      </c>
      <c r="AP435" s="84">
        <f>IF(B435="","",IF(OR(M435="Vinta",M435="Persa"),0,IF(AL435="Contattare subito",50,0)+IF(AL435="Follow-up scaduto",40,0)+IF(AL435="Lead in stallo",35,0)+IF(AJ435="Hot",30,IF(AJ435="Alta",20,IF(AJ435="Media",10,0)))+IF(AO435=1,10,0)+L435/10+ROW()/100000))</f>
        <v/>
      </c>
    </row>
    <row r="436">
      <c r="A436" s="7">
        <f>IF(B436="","",ROW()-1)</f>
        <v/>
      </c>
      <c r="B436" s="14" t="n"/>
      <c r="C436" s="14" t="n"/>
      <c r="D436" s="14" t="n"/>
      <c r="E436" s="14" t="n"/>
      <c r="F436" s="14" t="n"/>
      <c r="G436" s="14" t="n"/>
      <c r="H436" s="14" t="n"/>
      <c r="I436" s="14" t="n"/>
      <c r="J436" s="14" t="n"/>
      <c r="K436" s="14" t="n"/>
      <c r="L436" s="7">
        <f>IF(K436="","",IF(K436="Nuovo",1,IF(K436="Tentativo contatto",1,IF(K436="Contattato",2,IF(K436="Qualificato",4,IF(K436="Visita fissata",5,IF(K436="Visita effettuata",6,IF(K436="Trattativa",7,IF(K436="Offerta",8,IF(K436="Prenotazione",9,IF(K436="Venduto",10,""))))))))))))</f>
        <v/>
      </c>
      <c r="M436" s="14" t="n"/>
      <c r="N436" s="7">
        <f>IF(L436&gt;=4,1,0)</f>
        <v/>
      </c>
      <c r="O436" s="7">
        <f>IF(L436&gt;=6,1,0)</f>
        <v/>
      </c>
      <c r="P436" s="7">
        <f>IF(L436&gt;=7,1,0)</f>
        <v/>
      </c>
      <c r="Q436" s="7">
        <f>IF(L436&gt;=8,1,0)</f>
        <v/>
      </c>
      <c r="R436" s="7">
        <f>IF(L436&gt;=9,1,0)</f>
        <v/>
      </c>
      <c r="S436" s="7">
        <f>IF(OR(L436=10,M436="Vinta"),1,0)</f>
        <v/>
      </c>
      <c r="T436" s="7">
        <f>IF(M436="Persa",1,0)</f>
        <v/>
      </c>
      <c r="U436" s="14" t="n"/>
      <c r="V436" s="14" t="n"/>
      <c r="W436" s="14" t="n"/>
      <c r="X436" s="14" t="n"/>
      <c r="Y436" s="15" t="n"/>
      <c r="Z436" s="15" t="n"/>
      <c r="AA436" s="15" t="n"/>
      <c r="AB436" s="14" t="n"/>
      <c r="AC436" s="7">
        <f>IF(B436="","",IF(AB436="",TODAY()-B436,AB436-B436))</f>
        <v/>
      </c>
      <c r="AD436" s="14" t="n"/>
      <c r="AE436" s="14" t="n"/>
      <c r="AF436" s="14" t="n"/>
      <c r="AG436" s="37">
        <f>IF(B436="","",MAX(B436,IF(U436="",0,U436),IF(W436="",0,W436),IF(AB436="",0,AB436),IF(AN436="",0,AN436)))</f>
        <v/>
      </c>
      <c r="AH436" s="11">
        <f>IF(AG436="","",TODAY()-AG436)</f>
        <v/>
      </c>
      <c r="AI436" s="11">
        <f>IF(B436="","",MIN(100,IF(J436&gt;=300000,20,IF(J436&gt;=200000,10,5))+IF(OR(C436="Referral",C436="Passaparola"),20,IF(OR(C436="Sito web",C436="LinkedIn",C436="Email marketing"),15,10))+IF(L436&gt;=8,25,IF(L436&gt;=6,18,IF(L436&gt;=4,12,5)))+IF(AND(V436&lt;&gt;"",V436&lt;&gt;"Non risponde",V436&lt;&gt;"Non interessato"),10,0)+IF(X436="Eseguita",10,0)+IF(Z436&gt;0,15,0)))</f>
        <v/>
      </c>
      <c r="AJ436" s="11">
        <f>IF(AI436="","",IF(AI436&gt;=80,"Hot",IF(AI436&gt;=60,"Alta",IF(AI436&gt;=40,"Media","Bassa"))))</f>
        <v/>
      </c>
      <c r="AK436" s="11">
        <f>IF(B436="","",IF(U436="",TODAY()-B436,U436-B436))</f>
        <v/>
      </c>
      <c r="AL436" s="11">
        <f>IF(B436="","",IF(M436="Vinta","Chiusa - vinta",IF(M436="Persa","Chiusa - persa",IF(AND(U436="",TODAY()-B436&gt;1),"Contattare subito",IF(AND(M436="In corso",AH436&gt;7),"Lead in stallo",IF(AND(AN436&lt;&gt;"",AN436&lt;TODAY(),M436="In corso"),"Follow-up scaduto",IF(AND(K436="Offerta",Y436="",W436&lt;&gt;"",TODAY()-W436&gt;3),"Verificare offerta","OK"))))))</f>
        <v/>
      </c>
      <c r="AM436" s="38" t="n"/>
      <c r="AN436" s="39" t="n"/>
      <c r="AO436" s="11">
        <f>IF(AND(AN436&lt;&gt;"",AN436&lt;TODAY(),M436="In corso"),1,0)</f>
        <v/>
      </c>
      <c r="AP436" s="84">
        <f>IF(B436="","",IF(OR(M436="Vinta",M436="Persa"),0,IF(AL436="Contattare subito",50,0)+IF(AL436="Follow-up scaduto",40,0)+IF(AL436="Lead in stallo",35,0)+IF(AJ436="Hot",30,IF(AJ436="Alta",20,IF(AJ436="Media",10,0)))+IF(AO436=1,10,0)+L436/10+ROW()/100000))</f>
        <v/>
      </c>
    </row>
    <row r="437">
      <c r="A437" s="7">
        <f>IF(B437="","",ROW()-1)</f>
        <v/>
      </c>
      <c r="B437" s="14" t="n"/>
      <c r="C437" s="14" t="n"/>
      <c r="D437" s="14" t="n"/>
      <c r="E437" s="14" t="n"/>
      <c r="F437" s="14" t="n"/>
      <c r="G437" s="14" t="n"/>
      <c r="H437" s="14" t="n"/>
      <c r="I437" s="14" t="n"/>
      <c r="J437" s="14" t="n"/>
      <c r="K437" s="14" t="n"/>
      <c r="L437" s="7">
        <f>IF(K437="","",IF(K437="Nuovo",1,IF(K437="Tentativo contatto",1,IF(K437="Contattato",2,IF(K437="Qualificato",4,IF(K437="Visita fissata",5,IF(K437="Visita effettuata",6,IF(K437="Trattativa",7,IF(K437="Offerta",8,IF(K437="Prenotazione",9,IF(K437="Venduto",10,""))))))))))))</f>
        <v/>
      </c>
      <c r="M437" s="14" t="n"/>
      <c r="N437" s="7">
        <f>IF(L437&gt;=4,1,0)</f>
        <v/>
      </c>
      <c r="O437" s="7">
        <f>IF(L437&gt;=6,1,0)</f>
        <v/>
      </c>
      <c r="P437" s="7">
        <f>IF(L437&gt;=7,1,0)</f>
        <v/>
      </c>
      <c r="Q437" s="7">
        <f>IF(L437&gt;=8,1,0)</f>
        <v/>
      </c>
      <c r="R437" s="7">
        <f>IF(L437&gt;=9,1,0)</f>
        <v/>
      </c>
      <c r="S437" s="7">
        <f>IF(OR(L437=10,M437="Vinta"),1,0)</f>
        <v/>
      </c>
      <c r="T437" s="7">
        <f>IF(M437="Persa",1,0)</f>
        <v/>
      </c>
      <c r="U437" s="14" t="n"/>
      <c r="V437" s="14" t="n"/>
      <c r="W437" s="14" t="n"/>
      <c r="X437" s="14" t="n"/>
      <c r="Y437" s="15" t="n"/>
      <c r="Z437" s="15" t="n"/>
      <c r="AA437" s="15" t="n"/>
      <c r="AB437" s="14" t="n"/>
      <c r="AC437" s="7">
        <f>IF(B437="","",IF(AB437="",TODAY()-B437,AB437-B437))</f>
        <v/>
      </c>
      <c r="AD437" s="14" t="n"/>
      <c r="AE437" s="14" t="n"/>
      <c r="AF437" s="14" t="n"/>
      <c r="AG437" s="37">
        <f>IF(B437="","",MAX(B437,IF(U437="",0,U437),IF(W437="",0,W437),IF(AB437="",0,AB437),IF(AN437="",0,AN437)))</f>
        <v/>
      </c>
      <c r="AH437" s="11">
        <f>IF(AG437="","",TODAY()-AG437)</f>
        <v/>
      </c>
      <c r="AI437" s="11">
        <f>IF(B437="","",MIN(100,IF(J437&gt;=300000,20,IF(J437&gt;=200000,10,5))+IF(OR(C437="Referral",C437="Passaparola"),20,IF(OR(C437="Sito web",C437="LinkedIn",C437="Email marketing"),15,10))+IF(L437&gt;=8,25,IF(L437&gt;=6,18,IF(L437&gt;=4,12,5)))+IF(AND(V437&lt;&gt;"",V437&lt;&gt;"Non risponde",V437&lt;&gt;"Non interessato"),10,0)+IF(X437="Eseguita",10,0)+IF(Z437&gt;0,15,0)))</f>
        <v/>
      </c>
      <c r="AJ437" s="11">
        <f>IF(AI437="","",IF(AI437&gt;=80,"Hot",IF(AI437&gt;=60,"Alta",IF(AI437&gt;=40,"Media","Bassa"))))</f>
        <v/>
      </c>
      <c r="AK437" s="11">
        <f>IF(B437="","",IF(U437="",TODAY()-B437,U437-B437))</f>
        <v/>
      </c>
      <c r="AL437" s="11">
        <f>IF(B437="","",IF(M437="Vinta","Chiusa - vinta",IF(M437="Persa","Chiusa - persa",IF(AND(U437="",TODAY()-B437&gt;1),"Contattare subito",IF(AND(M437="In corso",AH437&gt;7),"Lead in stallo",IF(AND(AN437&lt;&gt;"",AN437&lt;TODAY(),M437="In corso"),"Follow-up scaduto",IF(AND(K437="Offerta",Y437="",W437&lt;&gt;"",TODAY()-W437&gt;3),"Verificare offerta","OK"))))))</f>
        <v/>
      </c>
      <c r="AM437" s="38" t="n"/>
      <c r="AN437" s="39" t="n"/>
      <c r="AO437" s="11">
        <f>IF(AND(AN437&lt;&gt;"",AN437&lt;TODAY(),M437="In corso"),1,0)</f>
        <v/>
      </c>
      <c r="AP437" s="84">
        <f>IF(B437="","",IF(OR(M437="Vinta",M437="Persa"),0,IF(AL437="Contattare subito",50,0)+IF(AL437="Follow-up scaduto",40,0)+IF(AL437="Lead in stallo",35,0)+IF(AJ437="Hot",30,IF(AJ437="Alta",20,IF(AJ437="Media",10,0)))+IF(AO437=1,10,0)+L437/10+ROW()/100000))</f>
        <v/>
      </c>
    </row>
    <row r="438">
      <c r="A438" s="7">
        <f>IF(B438="","",ROW()-1)</f>
        <v/>
      </c>
      <c r="B438" s="14" t="n"/>
      <c r="C438" s="14" t="n"/>
      <c r="D438" s="14" t="n"/>
      <c r="E438" s="14" t="n"/>
      <c r="F438" s="14" t="n"/>
      <c r="G438" s="14" t="n"/>
      <c r="H438" s="14" t="n"/>
      <c r="I438" s="14" t="n"/>
      <c r="J438" s="14" t="n"/>
      <c r="K438" s="14" t="n"/>
      <c r="L438" s="7">
        <f>IF(K438="","",IF(K438="Nuovo",1,IF(K438="Tentativo contatto",1,IF(K438="Contattato",2,IF(K438="Qualificato",4,IF(K438="Visita fissata",5,IF(K438="Visita effettuata",6,IF(K438="Trattativa",7,IF(K438="Offerta",8,IF(K438="Prenotazione",9,IF(K438="Venduto",10,""))))))))))))</f>
        <v/>
      </c>
      <c r="M438" s="14" t="n"/>
      <c r="N438" s="7">
        <f>IF(L438&gt;=4,1,0)</f>
        <v/>
      </c>
      <c r="O438" s="7">
        <f>IF(L438&gt;=6,1,0)</f>
        <v/>
      </c>
      <c r="P438" s="7">
        <f>IF(L438&gt;=7,1,0)</f>
        <v/>
      </c>
      <c r="Q438" s="7">
        <f>IF(L438&gt;=8,1,0)</f>
        <v/>
      </c>
      <c r="R438" s="7">
        <f>IF(L438&gt;=9,1,0)</f>
        <v/>
      </c>
      <c r="S438" s="7">
        <f>IF(OR(L438=10,M438="Vinta"),1,0)</f>
        <v/>
      </c>
      <c r="T438" s="7">
        <f>IF(M438="Persa",1,0)</f>
        <v/>
      </c>
      <c r="U438" s="14" t="n"/>
      <c r="V438" s="14" t="n"/>
      <c r="W438" s="14" t="n"/>
      <c r="X438" s="14" t="n"/>
      <c r="Y438" s="15" t="n"/>
      <c r="Z438" s="15" t="n"/>
      <c r="AA438" s="15" t="n"/>
      <c r="AB438" s="14" t="n"/>
      <c r="AC438" s="7">
        <f>IF(B438="","",IF(AB438="",TODAY()-B438,AB438-B438))</f>
        <v/>
      </c>
      <c r="AD438" s="14" t="n"/>
      <c r="AE438" s="14" t="n"/>
      <c r="AF438" s="14" t="n"/>
      <c r="AG438" s="37">
        <f>IF(B438="","",MAX(B438,IF(U438="",0,U438),IF(W438="",0,W438),IF(AB438="",0,AB438),IF(AN438="",0,AN438)))</f>
        <v/>
      </c>
      <c r="AH438" s="11">
        <f>IF(AG438="","",TODAY()-AG438)</f>
        <v/>
      </c>
      <c r="AI438" s="11">
        <f>IF(B438="","",MIN(100,IF(J438&gt;=300000,20,IF(J438&gt;=200000,10,5))+IF(OR(C438="Referral",C438="Passaparola"),20,IF(OR(C438="Sito web",C438="LinkedIn",C438="Email marketing"),15,10))+IF(L438&gt;=8,25,IF(L438&gt;=6,18,IF(L438&gt;=4,12,5)))+IF(AND(V438&lt;&gt;"",V438&lt;&gt;"Non risponde",V438&lt;&gt;"Non interessato"),10,0)+IF(X438="Eseguita",10,0)+IF(Z438&gt;0,15,0)))</f>
        <v/>
      </c>
      <c r="AJ438" s="11">
        <f>IF(AI438="","",IF(AI438&gt;=80,"Hot",IF(AI438&gt;=60,"Alta",IF(AI438&gt;=40,"Media","Bassa"))))</f>
        <v/>
      </c>
      <c r="AK438" s="11">
        <f>IF(B438="","",IF(U438="",TODAY()-B438,U438-B438))</f>
        <v/>
      </c>
      <c r="AL438" s="11">
        <f>IF(B438="","",IF(M438="Vinta","Chiusa - vinta",IF(M438="Persa","Chiusa - persa",IF(AND(U438="",TODAY()-B438&gt;1),"Contattare subito",IF(AND(M438="In corso",AH438&gt;7),"Lead in stallo",IF(AND(AN438&lt;&gt;"",AN438&lt;TODAY(),M438="In corso"),"Follow-up scaduto",IF(AND(K438="Offerta",Y438="",W438&lt;&gt;"",TODAY()-W438&gt;3),"Verificare offerta","OK"))))))</f>
        <v/>
      </c>
      <c r="AM438" s="38" t="n"/>
      <c r="AN438" s="39" t="n"/>
      <c r="AO438" s="11">
        <f>IF(AND(AN438&lt;&gt;"",AN438&lt;TODAY(),M438="In corso"),1,0)</f>
        <v/>
      </c>
      <c r="AP438" s="84">
        <f>IF(B438="","",IF(OR(M438="Vinta",M438="Persa"),0,IF(AL438="Contattare subito",50,0)+IF(AL438="Follow-up scaduto",40,0)+IF(AL438="Lead in stallo",35,0)+IF(AJ438="Hot",30,IF(AJ438="Alta",20,IF(AJ438="Media",10,0)))+IF(AO438=1,10,0)+L438/10+ROW()/100000))</f>
        <v/>
      </c>
    </row>
    <row r="439">
      <c r="A439" s="7">
        <f>IF(B439="","",ROW()-1)</f>
        <v/>
      </c>
      <c r="B439" s="14" t="n"/>
      <c r="C439" s="14" t="n"/>
      <c r="D439" s="14" t="n"/>
      <c r="E439" s="14" t="n"/>
      <c r="F439" s="14" t="n"/>
      <c r="G439" s="14" t="n"/>
      <c r="H439" s="14" t="n"/>
      <c r="I439" s="14" t="n"/>
      <c r="J439" s="14" t="n"/>
      <c r="K439" s="14" t="n"/>
      <c r="L439" s="7">
        <f>IF(K439="","",IF(K439="Nuovo",1,IF(K439="Tentativo contatto",1,IF(K439="Contattato",2,IF(K439="Qualificato",4,IF(K439="Visita fissata",5,IF(K439="Visita effettuata",6,IF(K439="Trattativa",7,IF(K439="Offerta",8,IF(K439="Prenotazione",9,IF(K439="Venduto",10,""))))))))))))</f>
        <v/>
      </c>
      <c r="M439" s="14" t="n"/>
      <c r="N439" s="7">
        <f>IF(L439&gt;=4,1,0)</f>
        <v/>
      </c>
      <c r="O439" s="7">
        <f>IF(L439&gt;=6,1,0)</f>
        <v/>
      </c>
      <c r="P439" s="7">
        <f>IF(L439&gt;=7,1,0)</f>
        <v/>
      </c>
      <c r="Q439" s="7">
        <f>IF(L439&gt;=8,1,0)</f>
        <v/>
      </c>
      <c r="R439" s="7">
        <f>IF(L439&gt;=9,1,0)</f>
        <v/>
      </c>
      <c r="S439" s="7">
        <f>IF(OR(L439=10,M439="Vinta"),1,0)</f>
        <v/>
      </c>
      <c r="T439" s="7">
        <f>IF(M439="Persa",1,0)</f>
        <v/>
      </c>
      <c r="U439" s="14" t="n"/>
      <c r="V439" s="14" t="n"/>
      <c r="W439" s="14" t="n"/>
      <c r="X439" s="14" t="n"/>
      <c r="Y439" s="15" t="n"/>
      <c r="Z439" s="15" t="n"/>
      <c r="AA439" s="15" t="n"/>
      <c r="AB439" s="14" t="n"/>
      <c r="AC439" s="7">
        <f>IF(B439="","",IF(AB439="",TODAY()-B439,AB439-B439))</f>
        <v/>
      </c>
      <c r="AD439" s="14" t="n"/>
      <c r="AE439" s="14" t="n"/>
      <c r="AF439" s="14" t="n"/>
      <c r="AG439" s="37">
        <f>IF(B439="","",MAX(B439,IF(U439="",0,U439),IF(W439="",0,W439),IF(AB439="",0,AB439),IF(AN439="",0,AN439)))</f>
        <v/>
      </c>
      <c r="AH439" s="11">
        <f>IF(AG439="","",TODAY()-AG439)</f>
        <v/>
      </c>
      <c r="AI439" s="11">
        <f>IF(B439="","",MIN(100,IF(J439&gt;=300000,20,IF(J439&gt;=200000,10,5))+IF(OR(C439="Referral",C439="Passaparola"),20,IF(OR(C439="Sito web",C439="LinkedIn",C439="Email marketing"),15,10))+IF(L439&gt;=8,25,IF(L439&gt;=6,18,IF(L439&gt;=4,12,5)))+IF(AND(V439&lt;&gt;"",V439&lt;&gt;"Non risponde",V439&lt;&gt;"Non interessato"),10,0)+IF(X439="Eseguita",10,0)+IF(Z439&gt;0,15,0)))</f>
        <v/>
      </c>
      <c r="AJ439" s="11">
        <f>IF(AI439="","",IF(AI439&gt;=80,"Hot",IF(AI439&gt;=60,"Alta",IF(AI439&gt;=40,"Media","Bassa"))))</f>
        <v/>
      </c>
      <c r="AK439" s="11">
        <f>IF(B439="","",IF(U439="",TODAY()-B439,U439-B439))</f>
        <v/>
      </c>
      <c r="AL439" s="11">
        <f>IF(B439="","",IF(M439="Vinta","Chiusa - vinta",IF(M439="Persa","Chiusa - persa",IF(AND(U439="",TODAY()-B439&gt;1),"Contattare subito",IF(AND(M439="In corso",AH439&gt;7),"Lead in stallo",IF(AND(AN439&lt;&gt;"",AN439&lt;TODAY(),M439="In corso"),"Follow-up scaduto",IF(AND(K439="Offerta",Y439="",W439&lt;&gt;"",TODAY()-W439&gt;3),"Verificare offerta","OK"))))))</f>
        <v/>
      </c>
      <c r="AM439" s="38" t="n"/>
      <c r="AN439" s="39" t="n"/>
      <c r="AO439" s="11">
        <f>IF(AND(AN439&lt;&gt;"",AN439&lt;TODAY(),M439="In corso"),1,0)</f>
        <v/>
      </c>
      <c r="AP439" s="84">
        <f>IF(B439="","",IF(OR(M439="Vinta",M439="Persa"),0,IF(AL439="Contattare subito",50,0)+IF(AL439="Follow-up scaduto",40,0)+IF(AL439="Lead in stallo",35,0)+IF(AJ439="Hot",30,IF(AJ439="Alta",20,IF(AJ439="Media",10,0)))+IF(AO439=1,10,0)+L439/10+ROW()/100000))</f>
        <v/>
      </c>
    </row>
    <row r="440">
      <c r="A440" s="7">
        <f>IF(B440="","",ROW()-1)</f>
        <v/>
      </c>
      <c r="B440" s="14" t="n"/>
      <c r="C440" s="14" t="n"/>
      <c r="D440" s="14" t="n"/>
      <c r="E440" s="14" t="n"/>
      <c r="F440" s="14" t="n"/>
      <c r="G440" s="14" t="n"/>
      <c r="H440" s="14" t="n"/>
      <c r="I440" s="14" t="n"/>
      <c r="J440" s="14" t="n"/>
      <c r="K440" s="14" t="n"/>
      <c r="L440" s="7">
        <f>IF(K440="","",IF(K440="Nuovo",1,IF(K440="Tentativo contatto",1,IF(K440="Contattato",2,IF(K440="Qualificato",4,IF(K440="Visita fissata",5,IF(K440="Visita effettuata",6,IF(K440="Trattativa",7,IF(K440="Offerta",8,IF(K440="Prenotazione",9,IF(K440="Venduto",10,""))))))))))))</f>
        <v/>
      </c>
      <c r="M440" s="14" t="n"/>
      <c r="N440" s="7">
        <f>IF(L440&gt;=4,1,0)</f>
        <v/>
      </c>
      <c r="O440" s="7">
        <f>IF(L440&gt;=6,1,0)</f>
        <v/>
      </c>
      <c r="P440" s="7">
        <f>IF(L440&gt;=7,1,0)</f>
        <v/>
      </c>
      <c r="Q440" s="7">
        <f>IF(L440&gt;=8,1,0)</f>
        <v/>
      </c>
      <c r="R440" s="7">
        <f>IF(L440&gt;=9,1,0)</f>
        <v/>
      </c>
      <c r="S440" s="7">
        <f>IF(OR(L440=10,M440="Vinta"),1,0)</f>
        <v/>
      </c>
      <c r="T440" s="7">
        <f>IF(M440="Persa",1,0)</f>
        <v/>
      </c>
      <c r="U440" s="14" t="n"/>
      <c r="V440" s="14" t="n"/>
      <c r="W440" s="14" t="n"/>
      <c r="X440" s="14" t="n"/>
      <c r="Y440" s="15" t="n"/>
      <c r="Z440" s="15" t="n"/>
      <c r="AA440" s="15" t="n"/>
      <c r="AB440" s="14" t="n"/>
      <c r="AC440" s="7">
        <f>IF(B440="","",IF(AB440="",TODAY()-B440,AB440-B440))</f>
        <v/>
      </c>
      <c r="AD440" s="14" t="n"/>
      <c r="AE440" s="14" t="n"/>
      <c r="AF440" s="14" t="n"/>
      <c r="AG440" s="37">
        <f>IF(B440="","",MAX(B440,IF(U440="",0,U440),IF(W440="",0,W440),IF(AB440="",0,AB440),IF(AN440="",0,AN440)))</f>
        <v/>
      </c>
      <c r="AH440" s="11">
        <f>IF(AG440="","",TODAY()-AG440)</f>
        <v/>
      </c>
      <c r="AI440" s="11">
        <f>IF(B440="","",MIN(100,IF(J440&gt;=300000,20,IF(J440&gt;=200000,10,5))+IF(OR(C440="Referral",C440="Passaparola"),20,IF(OR(C440="Sito web",C440="LinkedIn",C440="Email marketing"),15,10))+IF(L440&gt;=8,25,IF(L440&gt;=6,18,IF(L440&gt;=4,12,5)))+IF(AND(V440&lt;&gt;"",V440&lt;&gt;"Non risponde",V440&lt;&gt;"Non interessato"),10,0)+IF(X440="Eseguita",10,0)+IF(Z440&gt;0,15,0)))</f>
        <v/>
      </c>
      <c r="AJ440" s="11">
        <f>IF(AI440="","",IF(AI440&gt;=80,"Hot",IF(AI440&gt;=60,"Alta",IF(AI440&gt;=40,"Media","Bassa"))))</f>
        <v/>
      </c>
      <c r="AK440" s="11">
        <f>IF(B440="","",IF(U440="",TODAY()-B440,U440-B440))</f>
        <v/>
      </c>
      <c r="AL440" s="11">
        <f>IF(B440="","",IF(M440="Vinta","Chiusa - vinta",IF(M440="Persa","Chiusa - persa",IF(AND(U440="",TODAY()-B440&gt;1),"Contattare subito",IF(AND(M440="In corso",AH440&gt;7),"Lead in stallo",IF(AND(AN440&lt;&gt;"",AN440&lt;TODAY(),M440="In corso"),"Follow-up scaduto",IF(AND(K440="Offerta",Y440="",W440&lt;&gt;"",TODAY()-W440&gt;3),"Verificare offerta","OK"))))))</f>
        <v/>
      </c>
      <c r="AM440" s="38" t="n"/>
      <c r="AN440" s="39" t="n"/>
      <c r="AO440" s="11">
        <f>IF(AND(AN440&lt;&gt;"",AN440&lt;TODAY(),M440="In corso"),1,0)</f>
        <v/>
      </c>
      <c r="AP440" s="84">
        <f>IF(B440="","",IF(OR(M440="Vinta",M440="Persa"),0,IF(AL440="Contattare subito",50,0)+IF(AL440="Follow-up scaduto",40,0)+IF(AL440="Lead in stallo",35,0)+IF(AJ440="Hot",30,IF(AJ440="Alta",20,IF(AJ440="Media",10,0)))+IF(AO440=1,10,0)+L440/10+ROW()/100000))</f>
        <v/>
      </c>
    </row>
    <row r="441">
      <c r="A441" s="7">
        <f>IF(B441="","",ROW()-1)</f>
        <v/>
      </c>
      <c r="B441" s="14" t="n"/>
      <c r="C441" s="14" t="n"/>
      <c r="D441" s="14" t="n"/>
      <c r="E441" s="14" t="n"/>
      <c r="F441" s="14" t="n"/>
      <c r="G441" s="14" t="n"/>
      <c r="H441" s="14" t="n"/>
      <c r="I441" s="14" t="n"/>
      <c r="J441" s="14" t="n"/>
      <c r="K441" s="14" t="n"/>
      <c r="L441" s="7">
        <f>IF(K441="","",IF(K441="Nuovo",1,IF(K441="Tentativo contatto",1,IF(K441="Contattato",2,IF(K441="Qualificato",4,IF(K441="Visita fissata",5,IF(K441="Visita effettuata",6,IF(K441="Trattativa",7,IF(K441="Offerta",8,IF(K441="Prenotazione",9,IF(K441="Venduto",10,""))))))))))))</f>
        <v/>
      </c>
      <c r="M441" s="14" t="n"/>
      <c r="N441" s="7">
        <f>IF(L441&gt;=4,1,0)</f>
        <v/>
      </c>
      <c r="O441" s="7">
        <f>IF(L441&gt;=6,1,0)</f>
        <v/>
      </c>
      <c r="P441" s="7">
        <f>IF(L441&gt;=7,1,0)</f>
        <v/>
      </c>
      <c r="Q441" s="7">
        <f>IF(L441&gt;=8,1,0)</f>
        <v/>
      </c>
      <c r="R441" s="7">
        <f>IF(L441&gt;=9,1,0)</f>
        <v/>
      </c>
      <c r="S441" s="7">
        <f>IF(OR(L441=10,M441="Vinta"),1,0)</f>
        <v/>
      </c>
      <c r="T441" s="7">
        <f>IF(M441="Persa",1,0)</f>
        <v/>
      </c>
      <c r="U441" s="14" t="n"/>
      <c r="V441" s="14" t="n"/>
      <c r="W441" s="14" t="n"/>
      <c r="X441" s="14" t="n"/>
      <c r="Y441" s="15" t="n"/>
      <c r="Z441" s="15" t="n"/>
      <c r="AA441" s="15" t="n"/>
      <c r="AB441" s="14" t="n"/>
      <c r="AC441" s="7">
        <f>IF(B441="","",IF(AB441="",TODAY()-B441,AB441-B441))</f>
        <v/>
      </c>
      <c r="AD441" s="14" t="n"/>
      <c r="AE441" s="14" t="n"/>
      <c r="AF441" s="14" t="n"/>
      <c r="AG441" s="37">
        <f>IF(B441="","",MAX(B441,IF(U441="",0,U441),IF(W441="",0,W441),IF(AB441="",0,AB441),IF(AN441="",0,AN441)))</f>
        <v/>
      </c>
      <c r="AH441" s="11">
        <f>IF(AG441="","",TODAY()-AG441)</f>
        <v/>
      </c>
      <c r="AI441" s="11">
        <f>IF(B441="","",MIN(100,IF(J441&gt;=300000,20,IF(J441&gt;=200000,10,5))+IF(OR(C441="Referral",C441="Passaparola"),20,IF(OR(C441="Sito web",C441="LinkedIn",C441="Email marketing"),15,10))+IF(L441&gt;=8,25,IF(L441&gt;=6,18,IF(L441&gt;=4,12,5)))+IF(AND(V441&lt;&gt;"",V441&lt;&gt;"Non risponde",V441&lt;&gt;"Non interessato"),10,0)+IF(X441="Eseguita",10,0)+IF(Z441&gt;0,15,0)))</f>
        <v/>
      </c>
      <c r="AJ441" s="11">
        <f>IF(AI441="","",IF(AI441&gt;=80,"Hot",IF(AI441&gt;=60,"Alta",IF(AI441&gt;=40,"Media","Bassa"))))</f>
        <v/>
      </c>
      <c r="AK441" s="11">
        <f>IF(B441="","",IF(U441="",TODAY()-B441,U441-B441))</f>
        <v/>
      </c>
      <c r="AL441" s="11">
        <f>IF(B441="","",IF(M441="Vinta","Chiusa - vinta",IF(M441="Persa","Chiusa - persa",IF(AND(U441="",TODAY()-B441&gt;1),"Contattare subito",IF(AND(M441="In corso",AH441&gt;7),"Lead in stallo",IF(AND(AN441&lt;&gt;"",AN441&lt;TODAY(),M441="In corso"),"Follow-up scaduto",IF(AND(K441="Offerta",Y441="",W441&lt;&gt;"",TODAY()-W441&gt;3),"Verificare offerta","OK"))))))</f>
        <v/>
      </c>
      <c r="AM441" s="38" t="n"/>
      <c r="AN441" s="39" t="n"/>
      <c r="AO441" s="11">
        <f>IF(AND(AN441&lt;&gt;"",AN441&lt;TODAY(),M441="In corso"),1,0)</f>
        <v/>
      </c>
      <c r="AP441" s="84">
        <f>IF(B441="","",IF(OR(M441="Vinta",M441="Persa"),0,IF(AL441="Contattare subito",50,0)+IF(AL441="Follow-up scaduto",40,0)+IF(AL441="Lead in stallo",35,0)+IF(AJ441="Hot",30,IF(AJ441="Alta",20,IF(AJ441="Media",10,0)))+IF(AO441=1,10,0)+L441/10+ROW()/100000))</f>
        <v/>
      </c>
    </row>
    <row r="442">
      <c r="A442" s="7">
        <f>IF(B442="","",ROW()-1)</f>
        <v/>
      </c>
      <c r="B442" s="14" t="n"/>
      <c r="C442" s="14" t="n"/>
      <c r="D442" s="14" t="n"/>
      <c r="E442" s="14" t="n"/>
      <c r="F442" s="14" t="n"/>
      <c r="G442" s="14" t="n"/>
      <c r="H442" s="14" t="n"/>
      <c r="I442" s="14" t="n"/>
      <c r="J442" s="14" t="n"/>
      <c r="K442" s="14" t="n"/>
      <c r="L442" s="7">
        <f>IF(K442="","",IF(K442="Nuovo",1,IF(K442="Tentativo contatto",1,IF(K442="Contattato",2,IF(K442="Qualificato",4,IF(K442="Visita fissata",5,IF(K442="Visita effettuata",6,IF(K442="Trattativa",7,IF(K442="Offerta",8,IF(K442="Prenotazione",9,IF(K442="Venduto",10,""))))))))))))</f>
        <v/>
      </c>
      <c r="M442" s="14" t="n"/>
      <c r="N442" s="7">
        <f>IF(L442&gt;=4,1,0)</f>
        <v/>
      </c>
      <c r="O442" s="7">
        <f>IF(L442&gt;=6,1,0)</f>
        <v/>
      </c>
      <c r="P442" s="7">
        <f>IF(L442&gt;=7,1,0)</f>
        <v/>
      </c>
      <c r="Q442" s="7">
        <f>IF(L442&gt;=8,1,0)</f>
        <v/>
      </c>
      <c r="R442" s="7">
        <f>IF(L442&gt;=9,1,0)</f>
        <v/>
      </c>
      <c r="S442" s="7">
        <f>IF(OR(L442=10,M442="Vinta"),1,0)</f>
        <v/>
      </c>
      <c r="T442" s="7">
        <f>IF(M442="Persa",1,0)</f>
        <v/>
      </c>
      <c r="U442" s="14" t="n"/>
      <c r="V442" s="14" t="n"/>
      <c r="W442" s="14" t="n"/>
      <c r="X442" s="14" t="n"/>
      <c r="Y442" s="15" t="n"/>
      <c r="Z442" s="15" t="n"/>
      <c r="AA442" s="15" t="n"/>
      <c r="AB442" s="14" t="n"/>
      <c r="AC442" s="7">
        <f>IF(B442="","",IF(AB442="",TODAY()-B442,AB442-B442))</f>
        <v/>
      </c>
      <c r="AD442" s="14" t="n"/>
      <c r="AE442" s="14" t="n"/>
      <c r="AF442" s="14" t="n"/>
      <c r="AG442" s="37">
        <f>IF(B442="","",MAX(B442,IF(U442="",0,U442),IF(W442="",0,W442),IF(AB442="",0,AB442),IF(AN442="",0,AN442)))</f>
        <v/>
      </c>
      <c r="AH442" s="11">
        <f>IF(AG442="","",TODAY()-AG442)</f>
        <v/>
      </c>
      <c r="AI442" s="11">
        <f>IF(B442="","",MIN(100,IF(J442&gt;=300000,20,IF(J442&gt;=200000,10,5))+IF(OR(C442="Referral",C442="Passaparola"),20,IF(OR(C442="Sito web",C442="LinkedIn",C442="Email marketing"),15,10))+IF(L442&gt;=8,25,IF(L442&gt;=6,18,IF(L442&gt;=4,12,5)))+IF(AND(V442&lt;&gt;"",V442&lt;&gt;"Non risponde",V442&lt;&gt;"Non interessato"),10,0)+IF(X442="Eseguita",10,0)+IF(Z442&gt;0,15,0)))</f>
        <v/>
      </c>
      <c r="AJ442" s="11">
        <f>IF(AI442="","",IF(AI442&gt;=80,"Hot",IF(AI442&gt;=60,"Alta",IF(AI442&gt;=40,"Media","Bassa"))))</f>
        <v/>
      </c>
      <c r="AK442" s="11">
        <f>IF(B442="","",IF(U442="",TODAY()-B442,U442-B442))</f>
        <v/>
      </c>
      <c r="AL442" s="11">
        <f>IF(B442="","",IF(M442="Vinta","Chiusa - vinta",IF(M442="Persa","Chiusa - persa",IF(AND(U442="",TODAY()-B442&gt;1),"Contattare subito",IF(AND(M442="In corso",AH442&gt;7),"Lead in stallo",IF(AND(AN442&lt;&gt;"",AN442&lt;TODAY(),M442="In corso"),"Follow-up scaduto",IF(AND(K442="Offerta",Y442="",W442&lt;&gt;"",TODAY()-W442&gt;3),"Verificare offerta","OK"))))))</f>
        <v/>
      </c>
      <c r="AM442" s="38" t="n"/>
      <c r="AN442" s="39" t="n"/>
      <c r="AO442" s="11">
        <f>IF(AND(AN442&lt;&gt;"",AN442&lt;TODAY(),M442="In corso"),1,0)</f>
        <v/>
      </c>
      <c r="AP442" s="84">
        <f>IF(B442="","",IF(OR(M442="Vinta",M442="Persa"),0,IF(AL442="Contattare subito",50,0)+IF(AL442="Follow-up scaduto",40,0)+IF(AL442="Lead in stallo",35,0)+IF(AJ442="Hot",30,IF(AJ442="Alta",20,IF(AJ442="Media",10,0)))+IF(AO442=1,10,0)+L442/10+ROW()/100000))</f>
        <v/>
      </c>
    </row>
    <row r="443">
      <c r="A443" s="7">
        <f>IF(B443="","",ROW()-1)</f>
        <v/>
      </c>
      <c r="B443" s="14" t="n"/>
      <c r="C443" s="14" t="n"/>
      <c r="D443" s="14" t="n"/>
      <c r="E443" s="14" t="n"/>
      <c r="F443" s="14" t="n"/>
      <c r="G443" s="14" t="n"/>
      <c r="H443" s="14" t="n"/>
      <c r="I443" s="14" t="n"/>
      <c r="J443" s="14" t="n"/>
      <c r="K443" s="14" t="n"/>
      <c r="L443" s="7">
        <f>IF(K443="","",IF(K443="Nuovo",1,IF(K443="Tentativo contatto",1,IF(K443="Contattato",2,IF(K443="Qualificato",4,IF(K443="Visita fissata",5,IF(K443="Visita effettuata",6,IF(K443="Trattativa",7,IF(K443="Offerta",8,IF(K443="Prenotazione",9,IF(K443="Venduto",10,""))))))))))))</f>
        <v/>
      </c>
      <c r="M443" s="14" t="n"/>
      <c r="N443" s="7">
        <f>IF(L443&gt;=4,1,0)</f>
        <v/>
      </c>
      <c r="O443" s="7">
        <f>IF(L443&gt;=6,1,0)</f>
        <v/>
      </c>
      <c r="P443" s="7">
        <f>IF(L443&gt;=7,1,0)</f>
        <v/>
      </c>
      <c r="Q443" s="7">
        <f>IF(L443&gt;=8,1,0)</f>
        <v/>
      </c>
      <c r="R443" s="7">
        <f>IF(L443&gt;=9,1,0)</f>
        <v/>
      </c>
      <c r="S443" s="7">
        <f>IF(OR(L443=10,M443="Vinta"),1,0)</f>
        <v/>
      </c>
      <c r="T443" s="7">
        <f>IF(M443="Persa",1,0)</f>
        <v/>
      </c>
      <c r="U443" s="14" t="n"/>
      <c r="V443" s="14" t="n"/>
      <c r="W443" s="14" t="n"/>
      <c r="X443" s="14" t="n"/>
      <c r="Y443" s="15" t="n"/>
      <c r="Z443" s="15" t="n"/>
      <c r="AA443" s="15" t="n"/>
      <c r="AB443" s="14" t="n"/>
      <c r="AC443" s="7">
        <f>IF(B443="","",IF(AB443="",TODAY()-B443,AB443-B443))</f>
        <v/>
      </c>
      <c r="AD443" s="14" t="n"/>
      <c r="AE443" s="14" t="n"/>
      <c r="AF443" s="14" t="n"/>
      <c r="AG443" s="37">
        <f>IF(B443="","",MAX(B443,IF(U443="",0,U443),IF(W443="",0,W443),IF(AB443="",0,AB443),IF(AN443="",0,AN443)))</f>
        <v/>
      </c>
      <c r="AH443" s="11">
        <f>IF(AG443="","",TODAY()-AG443)</f>
        <v/>
      </c>
      <c r="AI443" s="11">
        <f>IF(B443="","",MIN(100,IF(J443&gt;=300000,20,IF(J443&gt;=200000,10,5))+IF(OR(C443="Referral",C443="Passaparola"),20,IF(OR(C443="Sito web",C443="LinkedIn",C443="Email marketing"),15,10))+IF(L443&gt;=8,25,IF(L443&gt;=6,18,IF(L443&gt;=4,12,5)))+IF(AND(V443&lt;&gt;"",V443&lt;&gt;"Non risponde",V443&lt;&gt;"Non interessato"),10,0)+IF(X443="Eseguita",10,0)+IF(Z443&gt;0,15,0)))</f>
        <v/>
      </c>
      <c r="AJ443" s="11">
        <f>IF(AI443="","",IF(AI443&gt;=80,"Hot",IF(AI443&gt;=60,"Alta",IF(AI443&gt;=40,"Media","Bassa"))))</f>
        <v/>
      </c>
      <c r="AK443" s="11">
        <f>IF(B443="","",IF(U443="",TODAY()-B443,U443-B443))</f>
        <v/>
      </c>
      <c r="AL443" s="11">
        <f>IF(B443="","",IF(M443="Vinta","Chiusa - vinta",IF(M443="Persa","Chiusa - persa",IF(AND(U443="",TODAY()-B443&gt;1),"Contattare subito",IF(AND(M443="In corso",AH443&gt;7),"Lead in stallo",IF(AND(AN443&lt;&gt;"",AN443&lt;TODAY(),M443="In corso"),"Follow-up scaduto",IF(AND(K443="Offerta",Y443="",W443&lt;&gt;"",TODAY()-W443&gt;3),"Verificare offerta","OK"))))))</f>
        <v/>
      </c>
      <c r="AM443" s="38" t="n"/>
      <c r="AN443" s="39" t="n"/>
      <c r="AO443" s="11">
        <f>IF(AND(AN443&lt;&gt;"",AN443&lt;TODAY(),M443="In corso"),1,0)</f>
        <v/>
      </c>
      <c r="AP443" s="84">
        <f>IF(B443="","",IF(OR(M443="Vinta",M443="Persa"),0,IF(AL443="Contattare subito",50,0)+IF(AL443="Follow-up scaduto",40,0)+IF(AL443="Lead in stallo",35,0)+IF(AJ443="Hot",30,IF(AJ443="Alta",20,IF(AJ443="Media",10,0)))+IF(AO443=1,10,0)+L443/10+ROW()/100000))</f>
        <v/>
      </c>
    </row>
    <row r="444">
      <c r="A444" s="7">
        <f>IF(B444="","",ROW()-1)</f>
        <v/>
      </c>
      <c r="B444" s="14" t="n"/>
      <c r="C444" s="14" t="n"/>
      <c r="D444" s="14" t="n"/>
      <c r="E444" s="14" t="n"/>
      <c r="F444" s="14" t="n"/>
      <c r="G444" s="14" t="n"/>
      <c r="H444" s="14" t="n"/>
      <c r="I444" s="14" t="n"/>
      <c r="J444" s="14" t="n"/>
      <c r="K444" s="14" t="n"/>
      <c r="L444" s="7">
        <f>IF(K444="","",IF(K444="Nuovo",1,IF(K444="Tentativo contatto",1,IF(K444="Contattato",2,IF(K444="Qualificato",4,IF(K444="Visita fissata",5,IF(K444="Visita effettuata",6,IF(K444="Trattativa",7,IF(K444="Offerta",8,IF(K444="Prenotazione",9,IF(K444="Venduto",10,""))))))))))))</f>
        <v/>
      </c>
      <c r="M444" s="14" t="n"/>
      <c r="N444" s="7">
        <f>IF(L444&gt;=4,1,0)</f>
        <v/>
      </c>
      <c r="O444" s="7">
        <f>IF(L444&gt;=6,1,0)</f>
        <v/>
      </c>
      <c r="P444" s="7">
        <f>IF(L444&gt;=7,1,0)</f>
        <v/>
      </c>
      <c r="Q444" s="7">
        <f>IF(L444&gt;=8,1,0)</f>
        <v/>
      </c>
      <c r="R444" s="7">
        <f>IF(L444&gt;=9,1,0)</f>
        <v/>
      </c>
      <c r="S444" s="7">
        <f>IF(OR(L444=10,M444="Vinta"),1,0)</f>
        <v/>
      </c>
      <c r="T444" s="7">
        <f>IF(M444="Persa",1,0)</f>
        <v/>
      </c>
      <c r="U444" s="14" t="n"/>
      <c r="V444" s="14" t="n"/>
      <c r="W444" s="14" t="n"/>
      <c r="X444" s="14" t="n"/>
      <c r="Y444" s="15" t="n"/>
      <c r="Z444" s="15" t="n"/>
      <c r="AA444" s="15" t="n"/>
      <c r="AB444" s="14" t="n"/>
      <c r="AC444" s="7">
        <f>IF(B444="","",IF(AB444="",TODAY()-B444,AB444-B444))</f>
        <v/>
      </c>
      <c r="AD444" s="14" t="n"/>
      <c r="AE444" s="14" t="n"/>
      <c r="AF444" s="14" t="n"/>
      <c r="AG444" s="37">
        <f>IF(B444="","",MAX(B444,IF(U444="",0,U444),IF(W444="",0,W444),IF(AB444="",0,AB444),IF(AN444="",0,AN444)))</f>
        <v/>
      </c>
      <c r="AH444" s="11">
        <f>IF(AG444="","",TODAY()-AG444)</f>
        <v/>
      </c>
      <c r="AI444" s="11">
        <f>IF(B444="","",MIN(100,IF(J444&gt;=300000,20,IF(J444&gt;=200000,10,5))+IF(OR(C444="Referral",C444="Passaparola"),20,IF(OR(C444="Sito web",C444="LinkedIn",C444="Email marketing"),15,10))+IF(L444&gt;=8,25,IF(L444&gt;=6,18,IF(L444&gt;=4,12,5)))+IF(AND(V444&lt;&gt;"",V444&lt;&gt;"Non risponde",V444&lt;&gt;"Non interessato"),10,0)+IF(X444="Eseguita",10,0)+IF(Z444&gt;0,15,0)))</f>
        <v/>
      </c>
      <c r="AJ444" s="11">
        <f>IF(AI444="","",IF(AI444&gt;=80,"Hot",IF(AI444&gt;=60,"Alta",IF(AI444&gt;=40,"Media","Bassa"))))</f>
        <v/>
      </c>
      <c r="AK444" s="11">
        <f>IF(B444="","",IF(U444="",TODAY()-B444,U444-B444))</f>
        <v/>
      </c>
      <c r="AL444" s="11">
        <f>IF(B444="","",IF(M444="Vinta","Chiusa - vinta",IF(M444="Persa","Chiusa - persa",IF(AND(U444="",TODAY()-B444&gt;1),"Contattare subito",IF(AND(M444="In corso",AH444&gt;7),"Lead in stallo",IF(AND(AN444&lt;&gt;"",AN444&lt;TODAY(),M444="In corso"),"Follow-up scaduto",IF(AND(K444="Offerta",Y444="",W444&lt;&gt;"",TODAY()-W444&gt;3),"Verificare offerta","OK"))))))</f>
        <v/>
      </c>
      <c r="AM444" s="38" t="n"/>
      <c r="AN444" s="39" t="n"/>
      <c r="AO444" s="11">
        <f>IF(AND(AN444&lt;&gt;"",AN444&lt;TODAY(),M444="In corso"),1,0)</f>
        <v/>
      </c>
      <c r="AP444" s="84">
        <f>IF(B444="","",IF(OR(M444="Vinta",M444="Persa"),0,IF(AL444="Contattare subito",50,0)+IF(AL444="Follow-up scaduto",40,0)+IF(AL444="Lead in stallo",35,0)+IF(AJ444="Hot",30,IF(AJ444="Alta",20,IF(AJ444="Media",10,0)))+IF(AO444=1,10,0)+L444/10+ROW()/100000))</f>
        <v/>
      </c>
    </row>
    <row r="445">
      <c r="A445" s="7">
        <f>IF(B445="","",ROW()-1)</f>
        <v/>
      </c>
      <c r="B445" s="14" t="n"/>
      <c r="C445" s="14" t="n"/>
      <c r="D445" s="14" t="n"/>
      <c r="E445" s="14" t="n"/>
      <c r="F445" s="14" t="n"/>
      <c r="G445" s="14" t="n"/>
      <c r="H445" s="14" t="n"/>
      <c r="I445" s="14" t="n"/>
      <c r="J445" s="14" t="n"/>
      <c r="K445" s="14" t="n"/>
      <c r="L445" s="7">
        <f>IF(K445="","",IF(K445="Nuovo",1,IF(K445="Tentativo contatto",1,IF(K445="Contattato",2,IF(K445="Qualificato",4,IF(K445="Visita fissata",5,IF(K445="Visita effettuata",6,IF(K445="Trattativa",7,IF(K445="Offerta",8,IF(K445="Prenotazione",9,IF(K445="Venduto",10,""))))))))))))</f>
        <v/>
      </c>
      <c r="M445" s="14" t="n"/>
      <c r="N445" s="7">
        <f>IF(L445&gt;=4,1,0)</f>
        <v/>
      </c>
      <c r="O445" s="7">
        <f>IF(L445&gt;=6,1,0)</f>
        <v/>
      </c>
      <c r="P445" s="7">
        <f>IF(L445&gt;=7,1,0)</f>
        <v/>
      </c>
      <c r="Q445" s="7">
        <f>IF(L445&gt;=8,1,0)</f>
        <v/>
      </c>
      <c r="R445" s="7">
        <f>IF(L445&gt;=9,1,0)</f>
        <v/>
      </c>
      <c r="S445" s="7">
        <f>IF(OR(L445=10,M445="Vinta"),1,0)</f>
        <v/>
      </c>
      <c r="T445" s="7">
        <f>IF(M445="Persa",1,0)</f>
        <v/>
      </c>
      <c r="U445" s="14" t="n"/>
      <c r="V445" s="14" t="n"/>
      <c r="W445" s="14" t="n"/>
      <c r="X445" s="14" t="n"/>
      <c r="Y445" s="15" t="n"/>
      <c r="Z445" s="15" t="n"/>
      <c r="AA445" s="15" t="n"/>
      <c r="AB445" s="14" t="n"/>
      <c r="AC445" s="7">
        <f>IF(B445="","",IF(AB445="",TODAY()-B445,AB445-B445))</f>
        <v/>
      </c>
      <c r="AD445" s="14" t="n"/>
      <c r="AE445" s="14" t="n"/>
      <c r="AF445" s="14" t="n"/>
      <c r="AG445" s="37">
        <f>IF(B445="","",MAX(B445,IF(U445="",0,U445),IF(W445="",0,W445),IF(AB445="",0,AB445),IF(AN445="",0,AN445)))</f>
        <v/>
      </c>
      <c r="AH445" s="11">
        <f>IF(AG445="","",TODAY()-AG445)</f>
        <v/>
      </c>
      <c r="AI445" s="11">
        <f>IF(B445="","",MIN(100,IF(J445&gt;=300000,20,IF(J445&gt;=200000,10,5))+IF(OR(C445="Referral",C445="Passaparola"),20,IF(OR(C445="Sito web",C445="LinkedIn",C445="Email marketing"),15,10))+IF(L445&gt;=8,25,IF(L445&gt;=6,18,IF(L445&gt;=4,12,5)))+IF(AND(V445&lt;&gt;"",V445&lt;&gt;"Non risponde",V445&lt;&gt;"Non interessato"),10,0)+IF(X445="Eseguita",10,0)+IF(Z445&gt;0,15,0)))</f>
        <v/>
      </c>
      <c r="AJ445" s="11">
        <f>IF(AI445="","",IF(AI445&gt;=80,"Hot",IF(AI445&gt;=60,"Alta",IF(AI445&gt;=40,"Media","Bassa"))))</f>
        <v/>
      </c>
      <c r="AK445" s="11">
        <f>IF(B445="","",IF(U445="",TODAY()-B445,U445-B445))</f>
        <v/>
      </c>
      <c r="AL445" s="11">
        <f>IF(B445="","",IF(M445="Vinta","Chiusa - vinta",IF(M445="Persa","Chiusa - persa",IF(AND(U445="",TODAY()-B445&gt;1),"Contattare subito",IF(AND(M445="In corso",AH445&gt;7),"Lead in stallo",IF(AND(AN445&lt;&gt;"",AN445&lt;TODAY(),M445="In corso"),"Follow-up scaduto",IF(AND(K445="Offerta",Y445="",W445&lt;&gt;"",TODAY()-W445&gt;3),"Verificare offerta","OK"))))))</f>
        <v/>
      </c>
      <c r="AM445" s="38" t="n"/>
      <c r="AN445" s="39" t="n"/>
      <c r="AO445" s="11">
        <f>IF(AND(AN445&lt;&gt;"",AN445&lt;TODAY(),M445="In corso"),1,0)</f>
        <v/>
      </c>
      <c r="AP445" s="84">
        <f>IF(B445="","",IF(OR(M445="Vinta",M445="Persa"),0,IF(AL445="Contattare subito",50,0)+IF(AL445="Follow-up scaduto",40,0)+IF(AL445="Lead in stallo",35,0)+IF(AJ445="Hot",30,IF(AJ445="Alta",20,IF(AJ445="Media",10,0)))+IF(AO445=1,10,0)+L445/10+ROW()/100000))</f>
        <v/>
      </c>
    </row>
    <row r="446">
      <c r="A446" s="7">
        <f>IF(B446="","",ROW()-1)</f>
        <v/>
      </c>
      <c r="B446" s="14" t="n"/>
      <c r="C446" s="14" t="n"/>
      <c r="D446" s="14" t="n"/>
      <c r="E446" s="14" t="n"/>
      <c r="F446" s="14" t="n"/>
      <c r="G446" s="14" t="n"/>
      <c r="H446" s="14" t="n"/>
      <c r="I446" s="14" t="n"/>
      <c r="J446" s="14" t="n"/>
      <c r="K446" s="14" t="n"/>
      <c r="L446" s="7">
        <f>IF(K446="","",IF(K446="Nuovo",1,IF(K446="Tentativo contatto",1,IF(K446="Contattato",2,IF(K446="Qualificato",4,IF(K446="Visita fissata",5,IF(K446="Visita effettuata",6,IF(K446="Trattativa",7,IF(K446="Offerta",8,IF(K446="Prenotazione",9,IF(K446="Venduto",10,""))))))))))))</f>
        <v/>
      </c>
      <c r="M446" s="14" t="n"/>
      <c r="N446" s="7">
        <f>IF(L446&gt;=4,1,0)</f>
        <v/>
      </c>
      <c r="O446" s="7">
        <f>IF(L446&gt;=6,1,0)</f>
        <v/>
      </c>
      <c r="P446" s="7">
        <f>IF(L446&gt;=7,1,0)</f>
        <v/>
      </c>
      <c r="Q446" s="7">
        <f>IF(L446&gt;=8,1,0)</f>
        <v/>
      </c>
      <c r="R446" s="7">
        <f>IF(L446&gt;=9,1,0)</f>
        <v/>
      </c>
      <c r="S446" s="7">
        <f>IF(OR(L446=10,M446="Vinta"),1,0)</f>
        <v/>
      </c>
      <c r="T446" s="7">
        <f>IF(M446="Persa",1,0)</f>
        <v/>
      </c>
      <c r="U446" s="14" t="n"/>
      <c r="V446" s="14" t="n"/>
      <c r="W446" s="14" t="n"/>
      <c r="X446" s="14" t="n"/>
      <c r="Y446" s="15" t="n"/>
      <c r="Z446" s="15" t="n"/>
      <c r="AA446" s="15" t="n"/>
      <c r="AB446" s="14" t="n"/>
      <c r="AC446" s="7">
        <f>IF(B446="","",IF(AB446="",TODAY()-B446,AB446-B446))</f>
        <v/>
      </c>
      <c r="AD446" s="14" t="n"/>
      <c r="AE446" s="14" t="n"/>
      <c r="AF446" s="14" t="n"/>
      <c r="AG446" s="37">
        <f>IF(B446="","",MAX(B446,IF(U446="",0,U446),IF(W446="",0,W446),IF(AB446="",0,AB446),IF(AN446="",0,AN446)))</f>
        <v/>
      </c>
      <c r="AH446" s="11">
        <f>IF(AG446="","",TODAY()-AG446)</f>
        <v/>
      </c>
      <c r="AI446" s="11">
        <f>IF(B446="","",MIN(100,IF(J446&gt;=300000,20,IF(J446&gt;=200000,10,5))+IF(OR(C446="Referral",C446="Passaparola"),20,IF(OR(C446="Sito web",C446="LinkedIn",C446="Email marketing"),15,10))+IF(L446&gt;=8,25,IF(L446&gt;=6,18,IF(L446&gt;=4,12,5)))+IF(AND(V446&lt;&gt;"",V446&lt;&gt;"Non risponde",V446&lt;&gt;"Non interessato"),10,0)+IF(X446="Eseguita",10,0)+IF(Z446&gt;0,15,0)))</f>
        <v/>
      </c>
      <c r="AJ446" s="11">
        <f>IF(AI446="","",IF(AI446&gt;=80,"Hot",IF(AI446&gt;=60,"Alta",IF(AI446&gt;=40,"Media","Bassa"))))</f>
        <v/>
      </c>
      <c r="AK446" s="11">
        <f>IF(B446="","",IF(U446="",TODAY()-B446,U446-B446))</f>
        <v/>
      </c>
      <c r="AL446" s="11">
        <f>IF(B446="","",IF(M446="Vinta","Chiusa - vinta",IF(M446="Persa","Chiusa - persa",IF(AND(U446="",TODAY()-B446&gt;1),"Contattare subito",IF(AND(M446="In corso",AH446&gt;7),"Lead in stallo",IF(AND(AN446&lt;&gt;"",AN446&lt;TODAY(),M446="In corso"),"Follow-up scaduto",IF(AND(K446="Offerta",Y446="",W446&lt;&gt;"",TODAY()-W446&gt;3),"Verificare offerta","OK"))))))</f>
        <v/>
      </c>
      <c r="AM446" s="38" t="n"/>
      <c r="AN446" s="39" t="n"/>
      <c r="AO446" s="11">
        <f>IF(AND(AN446&lt;&gt;"",AN446&lt;TODAY(),M446="In corso"),1,0)</f>
        <v/>
      </c>
      <c r="AP446" s="84">
        <f>IF(B446="","",IF(OR(M446="Vinta",M446="Persa"),0,IF(AL446="Contattare subito",50,0)+IF(AL446="Follow-up scaduto",40,0)+IF(AL446="Lead in stallo",35,0)+IF(AJ446="Hot",30,IF(AJ446="Alta",20,IF(AJ446="Media",10,0)))+IF(AO446=1,10,0)+L446/10+ROW()/100000))</f>
        <v/>
      </c>
    </row>
    <row r="447">
      <c r="A447" s="7">
        <f>IF(B447="","",ROW()-1)</f>
        <v/>
      </c>
      <c r="B447" s="14" t="n"/>
      <c r="C447" s="14" t="n"/>
      <c r="D447" s="14" t="n"/>
      <c r="E447" s="14" t="n"/>
      <c r="F447" s="14" t="n"/>
      <c r="G447" s="14" t="n"/>
      <c r="H447" s="14" t="n"/>
      <c r="I447" s="14" t="n"/>
      <c r="J447" s="14" t="n"/>
      <c r="K447" s="14" t="n"/>
      <c r="L447" s="7">
        <f>IF(K447="","",IF(K447="Nuovo",1,IF(K447="Tentativo contatto",1,IF(K447="Contattato",2,IF(K447="Qualificato",4,IF(K447="Visita fissata",5,IF(K447="Visita effettuata",6,IF(K447="Trattativa",7,IF(K447="Offerta",8,IF(K447="Prenotazione",9,IF(K447="Venduto",10,""))))))))))))</f>
        <v/>
      </c>
      <c r="M447" s="14" t="n"/>
      <c r="N447" s="7">
        <f>IF(L447&gt;=4,1,0)</f>
        <v/>
      </c>
      <c r="O447" s="7">
        <f>IF(L447&gt;=6,1,0)</f>
        <v/>
      </c>
      <c r="P447" s="7">
        <f>IF(L447&gt;=7,1,0)</f>
        <v/>
      </c>
      <c r="Q447" s="7">
        <f>IF(L447&gt;=8,1,0)</f>
        <v/>
      </c>
      <c r="R447" s="7">
        <f>IF(L447&gt;=9,1,0)</f>
        <v/>
      </c>
      <c r="S447" s="7">
        <f>IF(OR(L447=10,M447="Vinta"),1,0)</f>
        <v/>
      </c>
      <c r="T447" s="7">
        <f>IF(M447="Persa",1,0)</f>
        <v/>
      </c>
      <c r="U447" s="14" t="n"/>
      <c r="V447" s="14" t="n"/>
      <c r="W447" s="14" t="n"/>
      <c r="X447" s="14" t="n"/>
      <c r="Y447" s="15" t="n"/>
      <c r="Z447" s="15" t="n"/>
      <c r="AA447" s="15" t="n"/>
      <c r="AB447" s="14" t="n"/>
      <c r="AC447" s="7">
        <f>IF(B447="","",IF(AB447="",TODAY()-B447,AB447-B447))</f>
        <v/>
      </c>
      <c r="AD447" s="14" t="n"/>
      <c r="AE447" s="14" t="n"/>
      <c r="AF447" s="14" t="n"/>
      <c r="AG447" s="37">
        <f>IF(B447="","",MAX(B447,IF(U447="",0,U447),IF(W447="",0,W447),IF(AB447="",0,AB447),IF(AN447="",0,AN447)))</f>
        <v/>
      </c>
      <c r="AH447" s="11">
        <f>IF(AG447="","",TODAY()-AG447)</f>
        <v/>
      </c>
      <c r="AI447" s="11">
        <f>IF(B447="","",MIN(100,IF(J447&gt;=300000,20,IF(J447&gt;=200000,10,5))+IF(OR(C447="Referral",C447="Passaparola"),20,IF(OR(C447="Sito web",C447="LinkedIn",C447="Email marketing"),15,10))+IF(L447&gt;=8,25,IF(L447&gt;=6,18,IF(L447&gt;=4,12,5)))+IF(AND(V447&lt;&gt;"",V447&lt;&gt;"Non risponde",V447&lt;&gt;"Non interessato"),10,0)+IF(X447="Eseguita",10,0)+IF(Z447&gt;0,15,0)))</f>
        <v/>
      </c>
      <c r="AJ447" s="11">
        <f>IF(AI447="","",IF(AI447&gt;=80,"Hot",IF(AI447&gt;=60,"Alta",IF(AI447&gt;=40,"Media","Bassa"))))</f>
        <v/>
      </c>
      <c r="AK447" s="11">
        <f>IF(B447="","",IF(U447="",TODAY()-B447,U447-B447))</f>
        <v/>
      </c>
      <c r="AL447" s="11">
        <f>IF(B447="","",IF(M447="Vinta","Chiusa - vinta",IF(M447="Persa","Chiusa - persa",IF(AND(U447="",TODAY()-B447&gt;1),"Contattare subito",IF(AND(M447="In corso",AH447&gt;7),"Lead in stallo",IF(AND(AN447&lt;&gt;"",AN447&lt;TODAY(),M447="In corso"),"Follow-up scaduto",IF(AND(K447="Offerta",Y447="",W447&lt;&gt;"",TODAY()-W447&gt;3),"Verificare offerta","OK"))))))</f>
        <v/>
      </c>
      <c r="AM447" s="38" t="n"/>
      <c r="AN447" s="39" t="n"/>
      <c r="AO447" s="11">
        <f>IF(AND(AN447&lt;&gt;"",AN447&lt;TODAY(),M447="In corso"),1,0)</f>
        <v/>
      </c>
      <c r="AP447" s="84">
        <f>IF(B447="","",IF(OR(M447="Vinta",M447="Persa"),0,IF(AL447="Contattare subito",50,0)+IF(AL447="Follow-up scaduto",40,0)+IF(AL447="Lead in stallo",35,0)+IF(AJ447="Hot",30,IF(AJ447="Alta",20,IF(AJ447="Media",10,0)))+IF(AO447=1,10,0)+L447/10+ROW()/100000))</f>
        <v/>
      </c>
    </row>
    <row r="448">
      <c r="A448" s="7">
        <f>IF(B448="","",ROW()-1)</f>
        <v/>
      </c>
      <c r="B448" s="14" t="n"/>
      <c r="C448" s="14" t="n"/>
      <c r="D448" s="14" t="n"/>
      <c r="E448" s="14" t="n"/>
      <c r="F448" s="14" t="n"/>
      <c r="G448" s="14" t="n"/>
      <c r="H448" s="14" t="n"/>
      <c r="I448" s="14" t="n"/>
      <c r="J448" s="14" t="n"/>
      <c r="K448" s="14" t="n"/>
      <c r="L448" s="7">
        <f>IF(K448="","",IF(K448="Nuovo",1,IF(K448="Tentativo contatto",1,IF(K448="Contattato",2,IF(K448="Qualificato",4,IF(K448="Visita fissata",5,IF(K448="Visita effettuata",6,IF(K448="Trattativa",7,IF(K448="Offerta",8,IF(K448="Prenotazione",9,IF(K448="Venduto",10,""))))))))))))</f>
        <v/>
      </c>
      <c r="M448" s="14" t="n"/>
      <c r="N448" s="7">
        <f>IF(L448&gt;=4,1,0)</f>
        <v/>
      </c>
      <c r="O448" s="7">
        <f>IF(L448&gt;=6,1,0)</f>
        <v/>
      </c>
      <c r="P448" s="7">
        <f>IF(L448&gt;=7,1,0)</f>
        <v/>
      </c>
      <c r="Q448" s="7">
        <f>IF(L448&gt;=8,1,0)</f>
        <v/>
      </c>
      <c r="R448" s="7">
        <f>IF(L448&gt;=9,1,0)</f>
        <v/>
      </c>
      <c r="S448" s="7">
        <f>IF(OR(L448=10,M448="Vinta"),1,0)</f>
        <v/>
      </c>
      <c r="T448" s="7">
        <f>IF(M448="Persa",1,0)</f>
        <v/>
      </c>
      <c r="U448" s="14" t="n"/>
      <c r="V448" s="14" t="n"/>
      <c r="W448" s="14" t="n"/>
      <c r="X448" s="14" t="n"/>
      <c r="Y448" s="15" t="n"/>
      <c r="Z448" s="15" t="n"/>
      <c r="AA448" s="15" t="n"/>
      <c r="AB448" s="14" t="n"/>
      <c r="AC448" s="7">
        <f>IF(B448="","",IF(AB448="",TODAY()-B448,AB448-B448))</f>
        <v/>
      </c>
      <c r="AD448" s="14" t="n"/>
      <c r="AE448" s="14" t="n"/>
      <c r="AF448" s="14" t="n"/>
      <c r="AG448" s="37">
        <f>IF(B448="","",MAX(B448,IF(U448="",0,U448),IF(W448="",0,W448),IF(AB448="",0,AB448),IF(AN448="",0,AN448)))</f>
        <v/>
      </c>
      <c r="AH448" s="11">
        <f>IF(AG448="","",TODAY()-AG448)</f>
        <v/>
      </c>
      <c r="AI448" s="11">
        <f>IF(B448="","",MIN(100,IF(J448&gt;=300000,20,IF(J448&gt;=200000,10,5))+IF(OR(C448="Referral",C448="Passaparola"),20,IF(OR(C448="Sito web",C448="LinkedIn",C448="Email marketing"),15,10))+IF(L448&gt;=8,25,IF(L448&gt;=6,18,IF(L448&gt;=4,12,5)))+IF(AND(V448&lt;&gt;"",V448&lt;&gt;"Non risponde",V448&lt;&gt;"Non interessato"),10,0)+IF(X448="Eseguita",10,0)+IF(Z448&gt;0,15,0)))</f>
        <v/>
      </c>
      <c r="AJ448" s="11">
        <f>IF(AI448="","",IF(AI448&gt;=80,"Hot",IF(AI448&gt;=60,"Alta",IF(AI448&gt;=40,"Media","Bassa"))))</f>
        <v/>
      </c>
      <c r="AK448" s="11">
        <f>IF(B448="","",IF(U448="",TODAY()-B448,U448-B448))</f>
        <v/>
      </c>
      <c r="AL448" s="11">
        <f>IF(B448="","",IF(M448="Vinta","Chiusa - vinta",IF(M448="Persa","Chiusa - persa",IF(AND(U448="",TODAY()-B448&gt;1),"Contattare subito",IF(AND(M448="In corso",AH448&gt;7),"Lead in stallo",IF(AND(AN448&lt;&gt;"",AN448&lt;TODAY(),M448="In corso"),"Follow-up scaduto",IF(AND(K448="Offerta",Y448="",W448&lt;&gt;"",TODAY()-W448&gt;3),"Verificare offerta","OK"))))))</f>
        <v/>
      </c>
      <c r="AM448" s="38" t="n"/>
      <c r="AN448" s="39" t="n"/>
      <c r="AO448" s="11">
        <f>IF(AND(AN448&lt;&gt;"",AN448&lt;TODAY(),M448="In corso"),1,0)</f>
        <v/>
      </c>
      <c r="AP448" s="84">
        <f>IF(B448="","",IF(OR(M448="Vinta",M448="Persa"),0,IF(AL448="Contattare subito",50,0)+IF(AL448="Follow-up scaduto",40,0)+IF(AL448="Lead in stallo",35,0)+IF(AJ448="Hot",30,IF(AJ448="Alta",20,IF(AJ448="Media",10,0)))+IF(AO448=1,10,0)+L448/10+ROW()/100000))</f>
        <v/>
      </c>
    </row>
    <row r="449">
      <c r="A449" s="7">
        <f>IF(B449="","",ROW()-1)</f>
        <v/>
      </c>
      <c r="B449" s="14" t="n"/>
      <c r="C449" s="14" t="n"/>
      <c r="D449" s="14" t="n"/>
      <c r="E449" s="14" t="n"/>
      <c r="F449" s="14" t="n"/>
      <c r="G449" s="14" t="n"/>
      <c r="H449" s="14" t="n"/>
      <c r="I449" s="14" t="n"/>
      <c r="J449" s="14" t="n"/>
      <c r="K449" s="14" t="n"/>
      <c r="L449" s="7">
        <f>IF(K449="","",IF(K449="Nuovo",1,IF(K449="Tentativo contatto",1,IF(K449="Contattato",2,IF(K449="Qualificato",4,IF(K449="Visita fissata",5,IF(K449="Visita effettuata",6,IF(K449="Trattativa",7,IF(K449="Offerta",8,IF(K449="Prenotazione",9,IF(K449="Venduto",10,""))))))))))))</f>
        <v/>
      </c>
      <c r="M449" s="14" t="n"/>
      <c r="N449" s="7">
        <f>IF(L449&gt;=4,1,0)</f>
        <v/>
      </c>
      <c r="O449" s="7">
        <f>IF(L449&gt;=6,1,0)</f>
        <v/>
      </c>
      <c r="P449" s="7">
        <f>IF(L449&gt;=7,1,0)</f>
        <v/>
      </c>
      <c r="Q449" s="7">
        <f>IF(L449&gt;=8,1,0)</f>
        <v/>
      </c>
      <c r="R449" s="7">
        <f>IF(L449&gt;=9,1,0)</f>
        <v/>
      </c>
      <c r="S449" s="7">
        <f>IF(OR(L449=10,M449="Vinta"),1,0)</f>
        <v/>
      </c>
      <c r="T449" s="7">
        <f>IF(M449="Persa",1,0)</f>
        <v/>
      </c>
      <c r="U449" s="14" t="n"/>
      <c r="V449" s="14" t="n"/>
      <c r="W449" s="14" t="n"/>
      <c r="X449" s="14" t="n"/>
      <c r="Y449" s="15" t="n"/>
      <c r="Z449" s="15" t="n"/>
      <c r="AA449" s="15" t="n"/>
      <c r="AB449" s="14" t="n"/>
      <c r="AC449" s="7">
        <f>IF(B449="","",IF(AB449="",TODAY()-B449,AB449-B449))</f>
        <v/>
      </c>
      <c r="AD449" s="14" t="n"/>
      <c r="AE449" s="14" t="n"/>
      <c r="AF449" s="14" t="n"/>
      <c r="AG449" s="37">
        <f>IF(B449="","",MAX(B449,IF(U449="",0,U449),IF(W449="",0,W449),IF(AB449="",0,AB449),IF(AN449="",0,AN449)))</f>
        <v/>
      </c>
      <c r="AH449" s="11">
        <f>IF(AG449="","",TODAY()-AG449)</f>
        <v/>
      </c>
      <c r="AI449" s="11">
        <f>IF(B449="","",MIN(100,IF(J449&gt;=300000,20,IF(J449&gt;=200000,10,5))+IF(OR(C449="Referral",C449="Passaparola"),20,IF(OR(C449="Sito web",C449="LinkedIn",C449="Email marketing"),15,10))+IF(L449&gt;=8,25,IF(L449&gt;=6,18,IF(L449&gt;=4,12,5)))+IF(AND(V449&lt;&gt;"",V449&lt;&gt;"Non risponde",V449&lt;&gt;"Non interessato"),10,0)+IF(X449="Eseguita",10,0)+IF(Z449&gt;0,15,0)))</f>
        <v/>
      </c>
      <c r="AJ449" s="11">
        <f>IF(AI449="","",IF(AI449&gt;=80,"Hot",IF(AI449&gt;=60,"Alta",IF(AI449&gt;=40,"Media","Bassa"))))</f>
        <v/>
      </c>
      <c r="AK449" s="11">
        <f>IF(B449="","",IF(U449="",TODAY()-B449,U449-B449))</f>
        <v/>
      </c>
      <c r="AL449" s="11">
        <f>IF(B449="","",IF(M449="Vinta","Chiusa - vinta",IF(M449="Persa","Chiusa - persa",IF(AND(U449="",TODAY()-B449&gt;1),"Contattare subito",IF(AND(M449="In corso",AH449&gt;7),"Lead in stallo",IF(AND(AN449&lt;&gt;"",AN449&lt;TODAY(),M449="In corso"),"Follow-up scaduto",IF(AND(K449="Offerta",Y449="",W449&lt;&gt;"",TODAY()-W449&gt;3),"Verificare offerta","OK"))))))</f>
        <v/>
      </c>
      <c r="AM449" s="38" t="n"/>
      <c r="AN449" s="39" t="n"/>
      <c r="AO449" s="11">
        <f>IF(AND(AN449&lt;&gt;"",AN449&lt;TODAY(),M449="In corso"),1,0)</f>
        <v/>
      </c>
      <c r="AP449" s="84">
        <f>IF(B449="","",IF(OR(M449="Vinta",M449="Persa"),0,IF(AL449="Contattare subito",50,0)+IF(AL449="Follow-up scaduto",40,0)+IF(AL449="Lead in stallo",35,0)+IF(AJ449="Hot",30,IF(AJ449="Alta",20,IF(AJ449="Media",10,0)))+IF(AO449=1,10,0)+L449/10+ROW()/100000))</f>
        <v/>
      </c>
    </row>
    <row r="450">
      <c r="A450" s="7">
        <f>IF(B450="","",ROW()-1)</f>
        <v/>
      </c>
      <c r="B450" s="14" t="n"/>
      <c r="C450" s="14" t="n"/>
      <c r="D450" s="14" t="n"/>
      <c r="E450" s="14" t="n"/>
      <c r="F450" s="14" t="n"/>
      <c r="G450" s="14" t="n"/>
      <c r="H450" s="14" t="n"/>
      <c r="I450" s="14" t="n"/>
      <c r="J450" s="14" t="n"/>
      <c r="K450" s="14" t="n"/>
      <c r="L450" s="7">
        <f>IF(K450="","",IF(K450="Nuovo",1,IF(K450="Tentativo contatto",1,IF(K450="Contattato",2,IF(K450="Qualificato",4,IF(K450="Visita fissata",5,IF(K450="Visita effettuata",6,IF(K450="Trattativa",7,IF(K450="Offerta",8,IF(K450="Prenotazione",9,IF(K450="Venduto",10,""))))))))))))</f>
        <v/>
      </c>
      <c r="M450" s="14" t="n"/>
      <c r="N450" s="7">
        <f>IF(L450&gt;=4,1,0)</f>
        <v/>
      </c>
      <c r="O450" s="7">
        <f>IF(L450&gt;=6,1,0)</f>
        <v/>
      </c>
      <c r="P450" s="7">
        <f>IF(L450&gt;=7,1,0)</f>
        <v/>
      </c>
      <c r="Q450" s="7">
        <f>IF(L450&gt;=8,1,0)</f>
        <v/>
      </c>
      <c r="R450" s="7">
        <f>IF(L450&gt;=9,1,0)</f>
        <v/>
      </c>
      <c r="S450" s="7">
        <f>IF(OR(L450=10,M450="Vinta"),1,0)</f>
        <v/>
      </c>
      <c r="T450" s="7">
        <f>IF(M450="Persa",1,0)</f>
        <v/>
      </c>
      <c r="U450" s="14" t="n"/>
      <c r="V450" s="14" t="n"/>
      <c r="W450" s="14" t="n"/>
      <c r="X450" s="14" t="n"/>
      <c r="Y450" s="15" t="n"/>
      <c r="Z450" s="15" t="n"/>
      <c r="AA450" s="15" t="n"/>
      <c r="AB450" s="14" t="n"/>
      <c r="AC450" s="7">
        <f>IF(B450="","",IF(AB450="",TODAY()-B450,AB450-B450))</f>
        <v/>
      </c>
      <c r="AD450" s="14" t="n"/>
      <c r="AE450" s="14" t="n"/>
      <c r="AF450" s="14" t="n"/>
      <c r="AG450" s="37">
        <f>IF(B450="","",MAX(B450,IF(U450="",0,U450),IF(W450="",0,W450),IF(AB450="",0,AB450),IF(AN450="",0,AN450)))</f>
        <v/>
      </c>
      <c r="AH450" s="11">
        <f>IF(AG450="","",TODAY()-AG450)</f>
        <v/>
      </c>
      <c r="AI450" s="11">
        <f>IF(B450="","",MIN(100,IF(J450&gt;=300000,20,IF(J450&gt;=200000,10,5))+IF(OR(C450="Referral",C450="Passaparola"),20,IF(OR(C450="Sito web",C450="LinkedIn",C450="Email marketing"),15,10))+IF(L450&gt;=8,25,IF(L450&gt;=6,18,IF(L450&gt;=4,12,5)))+IF(AND(V450&lt;&gt;"",V450&lt;&gt;"Non risponde",V450&lt;&gt;"Non interessato"),10,0)+IF(X450="Eseguita",10,0)+IF(Z450&gt;0,15,0)))</f>
        <v/>
      </c>
      <c r="AJ450" s="11">
        <f>IF(AI450="","",IF(AI450&gt;=80,"Hot",IF(AI450&gt;=60,"Alta",IF(AI450&gt;=40,"Media","Bassa"))))</f>
        <v/>
      </c>
      <c r="AK450" s="11">
        <f>IF(B450="","",IF(U450="",TODAY()-B450,U450-B450))</f>
        <v/>
      </c>
      <c r="AL450" s="11">
        <f>IF(B450="","",IF(M450="Vinta","Chiusa - vinta",IF(M450="Persa","Chiusa - persa",IF(AND(U450="",TODAY()-B450&gt;1),"Contattare subito",IF(AND(M450="In corso",AH450&gt;7),"Lead in stallo",IF(AND(AN450&lt;&gt;"",AN450&lt;TODAY(),M450="In corso"),"Follow-up scaduto",IF(AND(K450="Offerta",Y450="",W450&lt;&gt;"",TODAY()-W450&gt;3),"Verificare offerta","OK"))))))</f>
        <v/>
      </c>
      <c r="AM450" s="38" t="n"/>
      <c r="AN450" s="39" t="n"/>
      <c r="AO450" s="11">
        <f>IF(AND(AN450&lt;&gt;"",AN450&lt;TODAY(),M450="In corso"),1,0)</f>
        <v/>
      </c>
      <c r="AP450" s="84">
        <f>IF(B450="","",IF(OR(M450="Vinta",M450="Persa"),0,IF(AL450="Contattare subito",50,0)+IF(AL450="Follow-up scaduto",40,0)+IF(AL450="Lead in stallo",35,0)+IF(AJ450="Hot",30,IF(AJ450="Alta",20,IF(AJ450="Media",10,0)))+IF(AO450=1,10,0)+L450/10+ROW()/100000))</f>
        <v/>
      </c>
    </row>
    <row r="451">
      <c r="A451" s="7">
        <f>IF(B451="","",ROW()-1)</f>
        <v/>
      </c>
      <c r="B451" s="14" t="n"/>
      <c r="C451" s="14" t="n"/>
      <c r="D451" s="14" t="n"/>
      <c r="E451" s="14" t="n"/>
      <c r="F451" s="14" t="n"/>
      <c r="G451" s="14" t="n"/>
      <c r="H451" s="14" t="n"/>
      <c r="I451" s="14" t="n"/>
      <c r="J451" s="14" t="n"/>
      <c r="K451" s="14" t="n"/>
      <c r="L451" s="7">
        <f>IF(K451="","",IF(K451="Nuovo",1,IF(K451="Tentativo contatto",1,IF(K451="Contattato",2,IF(K451="Qualificato",4,IF(K451="Visita fissata",5,IF(K451="Visita effettuata",6,IF(K451="Trattativa",7,IF(K451="Offerta",8,IF(K451="Prenotazione",9,IF(K451="Venduto",10,""))))))))))))</f>
        <v/>
      </c>
      <c r="M451" s="14" t="n"/>
      <c r="N451" s="7">
        <f>IF(L451&gt;=4,1,0)</f>
        <v/>
      </c>
      <c r="O451" s="7">
        <f>IF(L451&gt;=6,1,0)</f>
        <v/>
      </c>
      <c r="P451" s="7">
        <f>IF(L451&gt;=7,1,0)</f>
        <v/>
      </c>
      <c r="Q451" s="7">
        <f>IF(L451&gt;=8,1,0)</f>
        <v/>
      </c>
      <c r="R451" s="7">
        <f>IF(L451&gt;=9,1,0)</f>
        <v/>
      </c>
      <c r="S451" s="7">
        <f>IF(OR(L451=10,M451="Vinta"),1,0)</f>
        <v/>
      </c>
      <c r="T451" s="7">
        <f>IF(M451="Persa",1,0)</f>
        <v/>
      </c>
      <c r="U451" s="14" t="n"/>
      <c r="V451" s="14" t="n"/>
      <c r="W451" s="14" t="n"/>
      <c r="X451" s="14" t="n"/>
      <c r="Y451" s="15" t="n"/>
      <c r="Z451" s="15" t="n"/>
      <c r="AA451" s="15" t="n"/>
      <c r="AB451" s="14" t="n"/>
      <c r="AC451" s="7">
        <f>IF(B451="","",IF(AB451="",TODAY()-B451,AB451-B451))</f>
        <v/>
      </c>
      <c r="AD451" s="14" t="n"/>
      <c r="AE451" s="14" t="n"/>
      <c r="AF451" s="14" t="n"/>
      <c r="AG451" s="37">
        <f>IF(B451="","",MAX(B451,IF(U451="",0,U451),IF(W451="",0,W451),IF(AB451="",0,AB451),IF(AN451="",0,AN451)))</f>
        <v/>
      </c>
      <c r="AH451" s="11">
        <f>IF(AG451="","",TODAY()-AG451)</f>
        <v/>
      </c>
      <c r="AI451" s="11">
        <f>IF(B451="","",MIN(100,IF(J451&gt;=300000,20,IF(J451&gt;=200000,10,5))+IF(OR(C451="Referral",C451="Passaparola"),20,IF(OR(C451="Sito web",C451="LinkedIn",C451="Email marketing"),15,10))+IF(L451&gt;=8,25,IF(L451&gt;=6,18,IF(L451&gt;=4,12,5)))+IF(AND(V451&lt;&gt;"",V451&lt;&gt;"Non risponde",V451&lt;&gt;"Non interessato"),10,0)+IF(X451="Eseguita",10,0)+IF(Z451&gt;0,15,0)))</f>
        <v/>
      </c>
      <c r="AJ451" s="11">
        <f>IF(AI451="","",IF(AI451&gt;=80,"Hot",IF(AI451&gt;=60,"Alta",IF(AI451&gt;=40,"Media","Bassa"))))</f>
        <v/>
      </c>
      <c r="AK451" s="11">
        <f>IF(B451="","",IF(U451="",TODAY()-B451,U451-B451))</f>
        <v/>
      </c>
      <c r="AL451" s="11">
        <f>IF(B451="","",IF(M451="Vinta","Chiusa - vinta",IF(M451="Persa","Chiusa - persa",IF(AND(U451="",TODAY()-B451&gt;1),"Contattare subito",IF(AND(M451="In corso",AH451&gt;7),"Lead in stallo",IF(AND(AN451&lt;&gt;"",AN451&lt;TODAY(),M451="In corso"),"Follow-up scaduto",IF(AND(K451="Offerta",Y451="",W451&lt;&gt;"",TODAY()-W451&gt;3),"Verificare offerta","OK"))))))</f>
        <v/>
      </c>
      <c r="AM451" s="38" t="n"/>
      <c r="AN451" s="39" t="n"/>
      <c r="AO451" s="11">
        <f>IF(AND(AN451&lt;&gt;"",AN451&lt;TODAY(),M451="In corso"),1,0)</f>
        <v/>
      </c>
      <c r="AP451" s="84">
        <f>IF(B451="","",IF(OR(M451="Vinta",M451="Persa"),0,IF(AL451="Contattare subito",50,0)+IF(AL451="Follow-up scaduto",40,0)+IF(AL451="Lead in stallo",35,0)+IF(AJ451="Hot",30,IF(AJ451="Alta",20,IF(AJ451="Media",10,0)))+IF(AO451=1,10,0)+L451/10+ROW()/100000))</f>
        <v/>
      </c>
    </row>
    <row r="452">
      <c r="A452" s="7">
        <f>IF(B452="","",ROW()-1)</f>
        <v/>
      </c>
      <c r="B452" s="14" t="n"/>
      <c r="C452" s="14" t="n"/>
      <c r="D452" s="14" t="n"/>
      <c r="E452" s="14" t="n"/>
      <c r="F452" s="14" t="n"/>
      <c r="G452" s="14" t="n"/>
      <c r="H452" s="14" t="n"/>
      <c r="I452" s="14" t="n"/>
      <c r="J452" s="14" t="n"/>
      <c r="K452" s="14" t="n"/>
      <c r="L452" s="7">
        <f>IF(K452="","",IF(K452="Nuovo",1,IF(K452="Tentativo contatto",1,IF(K452="Contattato",2,IF(K452="Qualificato",4,IF(K452="Visita fissata",5,IF(K452="Visita effettuata",6,IF(K452="Trattativa",7,IF(K452="Offerta",8,IF(K452="Prenotazione",9,IF(K452="Venduto",10,""))))))))))))</f>
        <v/>
      </c>
      <c r="M452" s="14" t="n"/>
      <c r="N452" s="7">
        <f>IF(L452&gt;=4,1,0)</f>
        <v/>
      </c>
      <c r="O452" s="7">
        <f>IF(L452&gt;=6,1,0)</f>
        <v/>
      </c>
      <c r="P452" s="7">
        <f>IF(L452&gt;=7,1,0)</f>
        <v/>
      </c>
      <c r="Q452" s="7">
        <f>IF(L452&gt;=8,1,0)</f>
        <v/>
      </c>
      <c r="R452" s="7">
        <f>IF(L452&gt;=9,1,0)</f>
        <v/>
      </c>
      <c r="S452" s="7">
        <f>IF(OR(L452=10,M452="Vinta"),1,0)</f>
        <v/>
      </c>
      <c r="T452" s="7">
        <f>IF(M452="Persa",1,0)</f>
        <v/>
      </c>
      <c r="U452" s="14" t="n"/>
      <c r="V452" s="14" t="n"/>
      <c r="W452" s="14" t="n"/>
      <c r="X452" s="14" t="n"/>
      <c r="Y452" s="15" t="n"/>
      <c r="Z452" s="15" t="n"/>
      <c r="AA452" s="15" t="n"/>
      <c r="AB452" s="14" t="n"/>
      <c r="AC452" s="7">
        <f>IF(B452="","",IF(AB452="",TODAY()-B452,AB452-B452))</f>
        <v/>
      </c>
      <c r="AD452" s="14" t="n"/>
      <c r="AE452" s="14" t="n"/>
      <c r="AF452" s="14" t="n"/>
      <c r="AG452" s="37">
        <f>IF(B452="","",MAX(B452,IF(U452="",0,U452),IF(W452="",0,W452),IF(AB452="",0,AB452),IF(AN452="",0,AN452)))</f>
        <v/>
      </c>
      <c r="AH452" s="11">
        <f>IF(AG452="","",TODAY()-AG452)</f>
        <v/>
      </c>
      <c r="AI452" s="11">
        <f>IF(B452="","",MIN(100,IF(J452&gt;=300000,20,IF(J452&gt;=200000,10,5))+IF(OR(C452="Referral",C452="Passaparola"),20,IF(OR(C452="Sito web",C452="LinkedIn",C452="Email marketing"),15,10))+IF(L452&gt;=8,25,IF(L452&gt;=6,18,IF(L452&gt;=4,12,5)))+IF(AND(V452&lt;&gt;"",V452&lt;&gt;"Non risponde",V452&lt;&gt;"Non interessato"),10,0)+IF(X452="Eseguita",10,0)+IF(Z452&gt;0,15,0)))</f>
        <v/>
      </c>
      <c r="AJ452" s="11">
        <f>IF(AI452="","",IF(AI452&gt;=80,"Hot",IF(AI452&gt;=60,"Alta",IF(AI452&gt;=40,"Media","Bassa"))))</f>
        <v/>
      </c>
      <c r="AK452" s="11">
        <f>IF(B452="","",IF(U452="",TODAY()-B452,U452-B452))</f>
        <v/>
      </c>
      <c r="AL452" s="11">
        <f>IF(B452="","",IF(M452="Vinta","Chiusa - vinta",IF(M452="Persa","Chiusa - persa",IF(AND(U452="",TODAY()-B452&gt;1),"Contattare subito",IF(AND(M452="In corso",AH452&gt;7),"Lead in stallo",IF(AND(AN452&lt;&gt;"",AN452&lt;TODAY(),M452="In corso"),"Follow-up scaduto",IF(AND(K452="Offerta",Y452="",W452&lt;&gt;"",TODAY()-W452&gt;3),"Verificare offerta","OK"))))))</f>
        <v/>
      </c>
      <c r="AM452" s="38" t="n"/>
      <c r="AN452" s="39" t="n"/>
      <c r="AO452" s="11">
        <f>IF(AND(AN452&lt;&gt;"",AN452&lt;TODAY(),M452="In corso"),1,0)</f>
        <v/>
      </c>
      <c r="AP452" s="84">
        <f>IF(B452="","",IF(OR(M452="Vinta",M452="Persa"),0,IF(AL452="Contattare subito",50,0)+IF(AL452="Follow-up scaduto",40,0)+IF(AL452="Lead in stallo",35,0)+IF(AJ452="Hot",30,IF(AJ452="Alta",20,IF(AJ452="Media",10,0)))+IF(AO452=1,10,0)+L452/10+ROW()/100000))</f>
        <v/>
      </c>
    </row>
    <row r="453">
      <c r="A453" s="7">
        <f>IF(B453="","",ROW()-1)</f>
        <v/>
      </c>
      <c r="B453" s="14" t="n"/>
      <c r="C453" s="14" t="n"/>
      <c r="D453" s="14" t="n"/>
      <c r="E453" s="14" t="n"/>
      <c r="F453" s="14" t="n"/>
      <c r="G453" s="14" t="n"/>
      <c r="H453" s="14" t="n"/>
      <c r="I453" s="14" t="n"/>
      <c r="J453" s="14" t="n"/>
      <c r="K453" s="14" t="n"/>
      <c r="L453" s="7">
        <f>IF(K453="","",IF(K453="Nuovo",1,IF(K453="Tentativo contatto",1,IF(K453="Contattato",2,IF(K453="Qualificato",4,IF(K453="Visita fissata",5,IF(K453="Visita effettuata",6,IF(K453="Trattativa",7,IF(K453="Offerta",8,IF(K453="Prenotazione",9,IF(K453="Venduto",10,""))))))))))))</f>
        <v/>
      </c>
      <c r="M453" s="14" t="n"/>
      <c r="N453" s="7">
        <f>IF(L453&gt;=4,1,0)</f>
        <v/>
      </c>
      <c r="O453" s="7">
        <f>IF(L453&gt;=6,1,0)</f>
        <v/>
      </c>
      <c r="P453" s="7">
        <f>IF(L453&gt;=7,1,0)</f>
        <v/>
      </c>
      <c r="Q453" s="7">
        <f>IF(L453&gt;=8,1,0)</f>
        <v/>
      </c>
      <c r="R453" s="7">
        <f>IF(L453&gt;=9,1,0)</f>
        <v/>
      </c>
      <c r="S453" s="7">
        <f>IF(OR(L453=10,M453="Vinta"),1,0)</f>
        <v/>
      </c>
      <c r="T453" s="7">
        <f>IF(M453="Persa",1,0)</f>
        <v/>
      </c>
      <c r="U453" s="14" t="n"/>
      <c r="V453" s="14" t="n"/>
      <c r="W453" s="14" t="n"/>
      <c r="X453" s="14" t="n"/>
      <c r="Y453" s="15" t="n"/>
      <c r="Z453" s="15" t="n"/>
      <c r="AA453" s="15" t="n"/>
      <c r="AB453" s="14" t="n"/>
      <c r="AC453" s="7">
        <f>IF(B453="","",IF(AB453="",TODAY()-B453,AB453-B453))</f>
        <v/>
      </c>
      <c r="AD453" s="14" t="n"/>
      <c r="AE453" s="14" t="n"/>
      <c r="AF453" s="14" t="n"/>
      <c r="AG453" s="37">
        <f>IF(B453="","",MAX(B453,IF(U453="",0,U453),IF(W453="",0,W453),IF(AB453="",0,AB453),IF(AN453="",0,AN453)))</f>
        <v/>
      </c>
      <c r="AH453" s="11">
        <f>IF(AG453="","",TODAY()-AG453)</f>
        <v/>
      </c>
      <c r="AI453" s="11">
        <f>IF(B453="","",MIN(100,IF(J453&gt;=300000,20,IF(J453&gt;=200000,10,5))+IF(OR(C453="Referral",C453="Passaparola"),20,IF(OR(C453="Sito web",C453="LinkedIn",C453="Email marketing"),15,10))+IF(L453&gt;=8,25,IF(L453&gt;=6,18,IF(L453&gt;=4,12,5)))+IF(AND(V453&lt;&gt;"",V453&lt;&gt;"Non risponde",V453&lt;&gt;"Non interessato"),10,0)+IF(X453="Eseguita",10,0)+IF(Z453&gt;0,15,0)))</f>
        <v/>
      </c>
      <c r="AJ453" s="11">
        <f>IF(AI453="","",IF(AI453&gt;=80,"Hot",IF(AI453&gt;=60,"Alta",IF(AI453&gt;=40,"Media","Bassa"))))</f>
        <v/>
      </c>
      <c r="AK453" s="11">
        <f>IF(B453="","",IF(U453="",TODAY()-B453,U453-B453))</f>
        <v/>
      </c>
      <c r="AL453" s="11">
        <f>IF(B453="","",IF(M453="Vinta","Chiusa - vinta",IF(M453="Persa","Chiusa - persa",IF(AND(U453="",TODAY()-B453&gt;1),"Contattare subito",IF(AND(M453="In corso",AH453&gt;7),"Lead in stallo",IF(AND(AN453&lt;&gt;"",AN453&lt;TODAY(),M453="In corso"),"Follow-up scaduto",IF(AND(K453="Offerta",Y453="",W453&lt;&gt;"",TODAY()-W453&gt;3),"Verificare offerta","OK"))))))</f>
        <v/>
      </c>
      <c r="AM453" s="38" t="n"/>
      <c r="AN453" s="39" t="n"/>
      <c r="AO453" s="11">
        <f>IF(AND(AN453&lt;&gt;"",AN453&lt;TODAY(),M453="In corso"),1,0)</f>
        <v/>
      </c>
      <c r="AP453" s="84">
        <f>IF(B453="","",IF(OR(M453="Vinta",M453="Persa"),0,IF(AL453="Contattare subito",50,0)+IF(AL453="Follow-up scaduto",40,0)+IF(AL453="Lead in stallo",35,0)+IF(AJ453="Hot",30,IF(AJ453="Alta",20,IF(AJ453="Media",10,0)))+IF(AO453=1,10,0)+L453/10+ROW()/100000))</f>
        <v/>
      </c>
    </row>
    <row r="454">
      <c r="A454" s="7">
        <f>IF(B454="","",ROW()-1)</f>
        <v/>
      </c>
      <c r="B454" s="14" t="n"/>
      <c r="C454" s="14" t="n"/>
      <c r="D454" s="14" t="n"/>
      <c r="E454" s="14" t="n"/>
      <c r="F454" s="14" t="n"/>
      <c r="G454" s="14" t="n"/>
      <c r="H454" s="14" t="n"/>
      <c r="I454" s="14" t="n"/>
      <c r="J454" s="14" t="n"/>
      <c r="K454" s="14" t="n"/>
      <c r="L454" s="7">
        <f>IF(K454="","",IF(K454="Nuovo",1,IF(K454="Tentativo contatto",1,IF(K454="Contattato",2,IF(K454="Qualificato",4,IF(K454="Visita fissata",5,IF(K454="Visita effettuata",6,IF(K454="Trattativa",7,IF(K454="Offerta",8,IF(K454="Prenotazione",9,IF(K454="Venduto",10,""))))))))))))</f>
        <v/>
      </c>
      <c r="M454" s="14" t="n"/>
      <c r="N454" s="7">
        <f>IF(L454&gt;=4,1,0)</f>
        <v/>
      </c>
      <c r="O454" s="7">
        <f>IF(L454&gt;=6,1,0)</f>
        <v/>
      </c>
      <c r="P454" s="7">
        <f>IF(L454&gt;=7,1,0)</f>
        <v/>
      </c>
      <c r="Q454" s="7">
        <f>IF(L454&gt;=8,1,0)</f>
        <v/>
      </c>
      <c r="R454" s="7">
        <f>IF(L454&gt;=9,1,0)</f>
        <v/>
      </c>
      <c r="S454" s="7">
        <f>IF(OR(L454=10,M454="Vinta"),1,0)</f>
        <v/>
      </c>
      <c r="T454" s="7">
        <f>IF(M454="Persa",1,0)</f>
        <v/>
      </c>
      <c r="U454" s="14" t="n"/>
      <c r="V454" s="14" t="n"/>
      <c r="W454" s="14" t="n"/>
      <c r="X454" s="14" t="n"/>
      <c r="Y454" s="15" t="n"/>
      <c r="Z454" s="15" t="n"/>
      <c r="AA454" s="15" t="n"/>
      <c r="AB454" s="14" t="n"/>
      <c r="AC454" s="7">
        <f>IF(B454="","",IF(AB454="",TODAY()-B454,AB454-B454))</f>
        <v/>
      </c>
      <c r="AD454" s="14" t="n"/>
      <c r="AE454" s="14" t="n"/>
      <c r="AF454" s="14" t="n"/>
      <c r="AG454" s="37">
        <f>IF(B454="","",MAX(B454,IF(U454="",0,U454),IF(W454="",0,W454),IF(AB454="",0,AB454),IF(AN454="",0,AN454)))</f>
        <v/>
      </c>
      <c r="AH454" s="11">
        <f>IF(AG454="","",TODAY()-AG454)</f>
        <v/>
      </c>
      <c r="AI454" s="11">
        <f>IF(B454="","",MIN(100,IF(J454&gt;=300000,20,IF(J454&gt;=200000,10,5))+IF(OR(C454="Referral",C454="Passaparola"),20,IF(OR(C454="Sito web",C454="LinkedIn",C454="Email marketing"),15,10))+IF(L454&gt;=8,25,IF(L454&gt;=6,18,IF(L454&gt;=4,12,5)))+IF(AND(V454&lt;&gt;"",V454&lt;&gt;"Non risponde",V454&lt;&gt;"Non interessato"),10,0)+IF(X454="Eseguita",10,0)+IF(Z454&gt;0,15,0)))</f>
        <v/>
      </c>
      <c r="AJ454" s="11">
        <f>IF(AI454="","",IF(AI454&gt;=80,"Hot",IF(AI454&gt;=60,"Alta",IF(AI454&gt;=40,"Media","Bassa"))))</f>
        <v/>
      </c>
      <c r="AK454" s="11">
        <f>IF(B454="","",IF(U454="",TODAY()-B454,U454-B454))</f>
        <v/>
      </c>
      <c r="AL454" s="11">
        <f>IF(B454="","",IF(M454="Vinta","Chiusa - vinta",IF(M454="Persa","Chiusa - persa",IF(AND(U454="",TODAY()-B454&gt;1),"Contattare subito",IF(AND(M454="In corso",AH454&gt;7),"Lead in stallo",IF(AND(AN454&lt;&gt;"",AN454&lt;TODAY(),M454="In corso"),"Follow-up scaduto",IF(AND(K454="Offerta",Y454="",W454&lt;&gt;"",TODAY()-W454&gt;3),"Verificare offerta","OK"))))))</f>
        <v/>
      </c>
      <c r="AM454" s="38" t="n"/>
      <c r="AN454" s="39" t="n"/>
      <c r="AO454" s="11">
        <f>IF(AND(AN454&lt;&gt;"",AN454&lt;TODAY(),M454="In corso"),1,0)</f>
        <v/>
      </c>
      <c r="AP454" s="84">
        <f>IF(B454="","",IF(OR(M454="Vinta",M454="Persa"),0,IF(AL454="Contattare subito",50,0)+IF(AL454="Follow-up scaduto",40,0)+IF(AL454="Lead in stallo",35,0)+IF(AJ454="Hot",30,IF(AJ454="Alta",20,IF(AJ454="Media",10,0)))+IF(AO454=1,10,0)+L454/10+ROW()/100000))</f>
        <v/>
      </c>
    </row>
    <row r="455">
      <c r="A455" s="7">
        <f>IF(B455="","",ROW()-1)</f>
        <v/>
      </c>
      <c r="B455" s="14" t="n"/>
      <c r="C455" s="14" t="n"/>
      <c r="D455" s="14" t="n"/>
      <c r="E455" s="14" t="n"/>
      <c r="F455" s="14" t="n"/>
      <c r="G455" s="14" t="n"/>
      <c r="H455" s="14" t="n"/>
      <c r="I455" s="14" t="n"/>
      <c r="J455" s="14" t="n"/>
      <c r="K455" s="14" t="n"/>
      <c r="L455" s="7">
        <f>IF(K455="","",IF(K455="Nuovo",1,IF(K455="Tentativo contatto",1,IF(K455="Contattato",2,IF(K455="Qualificato",4,IF(K455="Visita fissata",5,IF(K455="Visita effettuata",6,IF(K455="Trattativa",7,IF(K455="Offerta",8,IF(K455="Prenotazione",9,IF(K455="Venduto",10,""))))))))))))</f>
        <v/>
      </c>
      <c r="M455" s="14" t="n"/>
      <c r="N455" s="7">
        <f>IF(L455&gt;=4,1,0)</f>
        <v/>
      </c>
      <c r="O455" s="7">
        <f>IF(L455&gt;=6,1,0)</f>
        <v/>
      </c>
      <c r="P455" s="7">
        <f>IF(L455&gt;=7,1,0)</f>
        <v/>
      </c>
      <c r="Q455" s="7">
        <f>IF(L455&gt;=8,1,0)</f>
        <v/>
      </c>
      <c r="R455" s="7">
        <f>IF(L455&gt;=9,1,0)</f>
        <v/>
      </c>
      <c r="S455" s="7">
        <f>IF(OR(L455=10,M455="Vinta"),1,0)</f>
        <v/>
      </c>
      <c r="T455" s="7">
        <f>IF(M455="Persa",1,0)</f>
        <v/>
      </c>
      <c r="U455" s="14" t="n"/>
      <c r="V455" s="14" t="n"/>
      <c r="W455" s="14" t="n"/>
      <c r="X455" s="14" t="n"/>
      <c r="Y455" s="15" t="n"/>
      <c r="Z455" s="15" t="n"/>
      <c r="AA455" s="15" t="n"/>
      <c r="AB455" s="14" t="n"/>
      <c r="AC455" s="7">
        <f>IF(B455="","",IF(AB455="",TODAY()-B455,AB455-B455))</f>
        <v/>
      </c>
      <c r="AD455" s="14" t="n"/>
      <c r="AE455" s="14" t="n"/>
      <c r="AF455" s="14" t="n"/>
      <c r="AG455" s="37">
        <f>IF(B455="","",MAX(B455,IF(U455="",0,U455),IF(W455="",0,W455),IF(AB455="",0,AB455),IF(AN455="",0,AN455)))</f>
        <v/>
      </c>
      <c r="AH455" s="11">
        <f>IF(AG455="","",TODAY()-AG455)</f>
        <v/>
      </c>
      <c r="AI455" s="11">
        <f>IF(B455="","",MIN(100,IF(J455&gt;=300000,20,IF(J455&gt;=200000,10,5))+IF(OR(C455="Referral",C455="Passaparola"),20,IF(OR(C455="Sito web",C455="LinkedIn",C455="Email marketing"),15,10))+IF(L455&gt;=8,25,IF(L455&gt;=6,18,IF(L455&gt;=4,12,5)))+IF(AND(V455&lt;&gt;"",V455&lt;&gt;"Non risponde",V455&lt;&gt;"Non interessato"),10,0)+IF(X455="Eseguita",10,0)+IF(Z455&gt;0,15,0)))</f>
        <v/>
      </c>
      <c r="AJ455" s="11">
        <f>IF(AI455="","",IF(AI455&gt;=80,"Hot",IF(AI455&gt;=60,"Alta",IF(AI455&gt;=40,"Media","Bassa"))))</f>
        <v/>
      </c>
      <c r="AK455" s="11">
        <f>IF(B455="","",IF(U455="",TODAY()-B455,U455-B455))</f>
        <v/>
      </c>
      <c r="AL455" s="11">
        <f>IF(B455="","",IF(M455="Vinta","Chiusa - vinta",IF(M455="Persa","Chiusa - persa",IF(AND(U455="",TODAY()-B455&gt;1),"Contattare subito",IF(AND(M455="In corso",AH455&gt;7),"Lead in stallo",IF(AND(AN455&lt;&gt;"",AN455&lt;TODAY(),M455="In corso"),"Follow-up scaduto",IF(AND(K455="Offerta",Y455="",W455&lt;&gt;"",TODAY()-W455&gt;3),"Verificare offerta","OK"))))))</f>
        <v/>
      </c>
      <c r="AM455" s="38" t="n"/>
      <c r="AN455" s="39" t="n"/>
      <c r="AO455" s="11">
        <f>IF(AND(AN455&lt;&gt;"",AN455&lt;TODAY(),M455="In corso"),1,0)</f>
        <v/>
      </c>
      <c r="AP455" s="84">
        <f>IF(B455="","",IF(OR(M455="Vinta",M455="Persa"),0,IF(AL455="Contattare subito",50,0)+IF(AL455="Follow-up scaduto",40,0)+IF(AL455="Lead in stallo",35,0)+IF(AJ455="Hot",30,IF(AJ455="Alta",20,IF(AJ455="Media",10,0)))+IF(AO455=1,10,0)+L455/10+ROW()/100000))</f>
        <v/>
      </c>
    </row>
    <row r="456">
      <c r="A456" s="7">
        <f>IF(B456="","",ROW()-1)</f>
        <v/>
      </c>
      <c r="B456" s="14" t="n"/>
      <c r="C456" s="14" t="n"/>
      <c r="D456" s="14" t="n"/>
      <c r="E456" s="14" t="n"/>
      <c r="F456" s="14" t="n"/>
      <c r="G456" s="14" t="n"/>
      <c r="H456" s="14" t="n"/>
      <c r="I456" s="14" t="n"/>
      <c r="J456" s="14" t="n"/>
      <c r="K456" s="14" t="n"/>
      <c r="L456" s="7">
        <f>IF(K456="","",IF(K456="Nuovo",1,IF(K456="Tentativo contatto",1,IF(K456="Contattato",2,IF(K456="Qualificato",4,IF(K456="Visita fissata",5,IF(K456="Visita effettuata",6,IF(K456="Trattativa",7,IF(K456="Offerta",8,IF(K456="Prenotazione",9,IF(K456="Venduto",10,""))))))))))))</f>
        <v/>
      </c>
      <c r="M456" s="14" t="n"/>
      <c r="N456" s="7">
        <f>IF(L456&gt;=4,1,0)</f>
        <v/>
      </c>
      <c r="O456" s="7">
        <f>IF(L456&gt;=6,1,0)</f>
        <v/>
      </c>
      <c r="P456" s="7">
        <f>IF(L456&gt;=7,1,0)</f>
        <v/>
      </c>
      <c r="Q456" s="7">
        <f>IF(L456&gt;=8,1,0)</f>
        <v/>
      </c>
      <c r="R456" s="7">
        <f>IF(L456&gt;=9,1,0)</f>
        <v/>
      </c>
      <c r="S456" s="7">
        <f>IF(OR(L456=10,M456="Vinta"),1,0)</f>
        <v/>
      </c>
      <c r="T456" s="7">
        <f>IF(M456="Persa",1,0)</f>
        <v/>
      </c>
      <c r="U456" s="14" t="n"/>
      <c r="V456" s="14" t="n"/>
      <c r="W456" s="14" t="n"/>
      <c r="X456" s="14" t="n"/>
      <c r="Y456" s="15" t="n"/>
      <c r="Z456" s="15" t="n"/>
      <c r="AA456" s="15" t="n"/>
      <c r="AB456" s="14" t="n"/>
      <c r="AC456" s="7">
        <f>IF(B456="","",IF(AB456="",TODAY()-B456,AB456-B456))</f>
        <v/>
      </c>
      <c r="AD456" s="14" t="n"/>
      <c r="AE456" s="14" t="n"/>
      <c r="AF456" s="14" t="n"/>
      <c r="AG456" s="37">
        <f>IF(B456="","",MAX(B456,IF(U456="",0,U456),IF(W456="",0,W456),IF(AB456="",0,AB456),IF(AN456="",0,AN456)))</f>
        <v/>
      </c>
      <c r="AH456" s="11">
        <f>IF(AG456="","",TODAY()-AG456)</f>
        <v/>
      </c>
      <c r="AI456" s="11">
        <f>IF(B456="","",MIN(100,IF(J456&gt;=300000,20,IF(J456&gt;=200000,10,5))+IF(OR(C456="Referral",C456="Passaparola"),20,IF(OR(C456="Sito web",C456="LinkedIn",C456="Email marketing"),15,10))+IF(L456&gt;=8,25,IF(L456&gt;=6,18,IF(L456&gt;=4,12,5)))+IF(AND(V456&lt;&gt;"",V456&lt;&gt;"Non risponde",V456&lt;&gt;"Non interessato"),10,0)+IF(X456="Eseguita",10,0)+IF(Z456&gt;0,15,0)))</f>
        <v/>
      </c>
      <c r="AJ456" s="11">
        <f>IF(AI456="","",IF(AI456&gt;=80,"Hot",IF(AI456&gt;=60,"Alta",IF(AI456&gt;=40,"Media","Bassa"))))</f>
        <v/>
      </c>
      <c r="AK456" s="11">
        <f>IF(B456="","",IF(U456="",TODAY()-B456,U456-B456))</f>
        <v/>
      </c>
      <c r="AL456" s="11">
        <f>IF(B456="","",IF(M456="Vinta","Chiusa - vinta",IF(M456="Persa","Chiusa - persa",IF(AND(U456="",TODAY()-B456&gt;1),"Contattare subito",IF(AND(M456="In corso",AH456&gt;7),"Lead in stallo",IF(AND(AN456&lt;&gt;"",AN456&lt;TODAY(),M456="In corso"),"Follow-up scaduto",IF(AND(K456="Offerta",Y456="",W456&lt;&gt;"",TODAY()-W456&gt;3),"Verificare offerta","OK"))))))</f>
        <v/>
      </c>
      <c r="AM456" s="38" t="n"/>
      <c r="AN456" s="39" t="n"/>
      <c r="AO456" s="11">
        <f>IF(AND(AN456&lt;&gt;"",AN456&lt;TODAY(),M456="In corso"),1,0)</f>
        <v/>
      </c>
      <c r="AP456" s="84">
        <f>IF(B456="","",IF(OR(M456="Vinta",M456="Persa"),0,IF(AL456="Contattare subito",50,0)+IF(AL456="Follow-up scaduto",40,0)+IF(AL456="Lead in stallo",35,0)+IF(AJ456="Hot",30,IF(AJ456="Alta",20,IF(AJ456="Media",10,0)))+IF(AO456=1,10,0)+L456/10+ROW()/100000))</f>
        <v/>
      </c>
    </row>
    <row r="457">
      <c r="A457" s="7">
        <f>IF(B457="","",ROW()-1)</f>
        <v/>
      </c>
      <c r="B457" s="14" t="n"/>
      <c r="C457" s="14" t="n"/>
      <c r="D457" s="14" t="n"/>
      <c r="E457" s="14" t="n"/>
      <c r="F457" s="14" t="n"/>
      <c r="G457" s="14" t="n"/>
      <c r="H457" s="14" t="n"/>
      <c r="I457" s="14" t="n"/>
      <c r="J457" s="14" t="n"/>
      <c r="K457" s="14" t="n"/>
      <c r="L457" s="7">
        <f>IF(K457="","",IF(K457="Nuovo",1,IF(K457="Tentativo contatto",1,IF(K457="Contattato",2,IF(K457="Qualificato",4,IF(K457="Visita fissata",5,IF(K457="Visita effettuata",6,IF(K457="Trattativa",7,IF(K457="Offerta",8,IF(K457="Prenotazione",9,IF(K457="Venduto",10,""))))))))))))</f>
        <v/>
      </c>
      <c r="M457" s="14" t="n"/>
      <c r="N457" s="7">
        <f>IF(L457&gt;=4,1,0)</f>
        <v/>
      </c>
      <c r="O457" s="7">
        <f>IF(L457&gt;=6,1,0)</f>
        <v/>
      </c>
      <c r="P457" s="7">
        <f>IF(L457&gt;=7,1,0)</f>
        <v/>
      </c>
      <c r="Q457" s="7">
        <f>IF(L457&gt;=8,1,0)</f>
        <v/>
      </c>
      <c r="R457" s="7">
        <f>IF(L457&gt;=9,1,0)</f>
        <v/>
      </c>
      <c r="S457" s="7">
        <f>IF(OR(L457=10,M457="Vinta"),1,0)</f>
        <v/>
      </c>
      <c r="T457" s="7">
        <f>IF(M457="Persa",1,0)</f>
        <v/>
      </c>
      <c r="U457" s="14" t="n"/>
      <c r="V457" s="14" t="n"/>
      <c r="W457" s="14" t="n"/>
      <c r="X457" s="14" t="n"/>
      <c r="Y457" s="15" t="n"/>
      <c r="Z457" s="15" t="n"/>
      <c r="AA457" s="15" t="n"/>
      <c r="AB457" s="14" t="n"/>
      <c r="AC457" s="7">
        <f>IF(B457="","",IF(AB457="",TODAY()-B457,AB457-B457))</f>
        <v/>
      </c>
      <c r="AD457" s="14" t="n"/>
      <c r="AE457" s="14" t="n"/>
      <c r="AF457" s="14" t="n"/>
      <c r="AG457" s="37">
        <f>IF(B457="","",MAX(B457,IF(U457="",0,U457),IF(W457="",0,W457),IF(AB457="",0,AB457),IF(AN457="",0,AN457)))</f>
        <v/>
      </c>
      <c r="AH457" s="11">
        <f>IF(AG457="","",TODAY()-AG457)</f>
        <v/>
      </c>
      <c r="AI457" s="11">
        <f>IF(B457="","",MIN(100,IF(J457&gt;=300000,20,IF(J457&gt;=200000,10,5))+IF(OR(C457="Referral",C457="Passaparola"),20,IF(OR(C457="Sito web",C457="LinkedIn",C457="Email marketing"),15,10))+IF(L457&gt;=8,25,IF(L457&gt;=6,18,IF(L457&gt;=4,12,5)))+IF(AND(V457&lt;&gt;"",V457&lt;&gt;"Non risponde",V457&lt;&gt;"Non interessato"),10,0)+IF(X457="Eseguita",10,0)+IF(Z457&gt;0,15,0)))</f>
        <v/>
      </c>
      <c r="AJ457" s="11">
        <f>IF(AI457="","",IF(AI457&gt;=80,"Hot",IF(AI457&gt;=60,"Alta",IF(AI457&gt;=40,"Media","Bassa"))))</f>
        <v/>
      </c>
      <c r="AK457" s="11">
        <f>IF(B457="","",IF(U457="",TODAY()-B457,U457-B457))</f>
        <v/>
      </c>
      <c r="AL457" s="11">
        <f>IF(B457="","",IF(M457="Vinta","Chiusa - vinta",IF(M457="Persa","Chiusa - persa",IF(AND(U457="",TODAY()-B457&gt;1),"Contattare subito",IF(AND(M457="In corso",AH457&gt;7),"Lead in stallo",IF(AND(AN457&lt;&gt;"",AN457&lt;TODAY(),M457="In corso"),"Follow-up scaduto",IF(AND(K457="Offerta",Y457="",W457&lt;&gt;"",TODAY()-W457&gt;3),"Verificare offerta","OK"))))))</f>
        <v/>
      </c>
      <c r="AM457" s="38" t="n"/>
      <c r="AN457" s="39" t="n"/>
      <c r="AO457" s="11">
        <f>IF(AND(AN457&lt;&gt;"",AN457&lt;TODAY(),M457="In corso"),1,0)</f>
        <v/>
      </c>
      <c r="AP457" s="84">
        <f>IF(B457="","",IF(OR(M457="Vinta",M457="Persa"),0,IF(AL457="Contattare subito",50,0)+IF(AL457="Follow-up scaduto",40,0)+IF(AL457="Lead in stallo",35,0)+IF(AJ457="Hot",30,IF(AJ457="Alta",20,IF(AJ457="Media",10,0)))+IF(AO457=1,10,0)+L457/10+ROW()/100000))</f>
        <v/>
      </c>
    </row>
    <row r="458">
      <c r="A458" s="7">
        <f>IF(B458="","",ROW()-1)</f>
        <v/>
      </c>
      <c r="B458" s="14" t="n"/>
      <c r="C458" s="14" t="n"/>
      <c r="D458" s="14" t="n"/>
      <c r="E458" s="14" t="n"/>
      <c r="F458" s="14" t="n"/>
      <c r="G458" s="14" t="n"/>
      <c r="H458" s="14" t="n"/>
      <c r="I458" s="14" t="n"/>
      <c r="J458" s="14" t="n"/>
      <c r="K458" s="14" t="n"/>
      <c r="L458" s="7">
        <f>IF(K458="","",IF(K458="Nuovo",1,IF(K458="Tentativo contatto",1,IF(K458="Contattato",2,IF(K458="Qualificato",4,IF(K458="Visita fissata",5,IF(K458="Visita effettuata",6,IF(K458="Trattativa",7,IF(K458="Offerta",8,IF(K458="Prenotazione",9,IF(K458="Venduto",10,""))))))))))))</f>
        <v/>
      </c>
      <c r="M458" s="14" t="n"/>
      <c r="N458" s="7">
        <f>IF(L458&gt;=4,1,0)</f>
        <v/>
      </c>
      <c r="O458" s="7">
        <f>IF(L458&gt;=6,1,0)</f>
        <v/>
      </c>
      <c r="P458" s="7">
        <f>IF(L458&gt;=7,1,0)</f>
        <v/>
      </c>
      <c r="Q458" s="7">
        <f>IF(L458&gt;=8,1,0)</f>
        <v/>
      </c>
      <c r="R458" s="7">
        <f>IF(L458&gt;=9,1,0)</f>
        <v/>
      </c>
      <c r="S458" s="7">
        <f>IF(OR(L458=10,M458="Vinta"),1,0)</f>
        <v/>
      </c>
      <c r="T458" s="7">
        <f>IF(M458="Persa",1,0)</f>
        <v/>
      </c>
      <c r="U458" s="14" t="n"/>
      <c r="V458" s="14" t="n"/>
      <c r="W458" s="14" t="n"/>
      <c r="X458" s="14" t="n"/>
      <c r="Y458" s="15" t="n"/>
      <c r="Z458" s="15" t="n"/>
      <c r="AA458" s="15" t="n"/>
      <c r="AB458" s="14" t="n"/>
      <c r="AC458" s="7">
        <f>IF(B458="","",IF(AB458="",TODAY()-B458,AB458-B458))</f>
        <v/>
      </c>
      <c r="AD458" s="14" t="n"/>
      <c r="AE458" s="14" t="n"/>
      <c r="AF458" s="14" t="n"/>
      <c r="AG458" s="37">
        <f>IF(B458="","",MAX(B458,IF(U458="",0,U458),IF(W458="",0,W458),IF(AB458="",0,AB458),IF(AN458="",0,AN458)))</f>
        <v/>
      </c>
      <c r="AH458" s="11">
        <f>IF(AG458="","",TODAY()-AG458)</f>
        <v/>
      </c>
      <c r="AI458" s="11">
        <f>IF(B458="","",MIN(100,IF(J458&gt;=300000,20,IF(J458&gt;=200000,10,5))+IF(OR(C458="Referral",C458="Passaparola"),20,IF(OR(C458="Sito web",C458="LinkedIn",C458="Email marketing"),15,10))+IF(L458&gt;=8,25,IF(L458&gt;=6,18,IF(L458&gt;=4,12,5)))+IF(AND(V458&lt;&gt;"",V458&lt;&gt;"Non risponde",V458&lt;&gt;"Non interessato"),10,0)+IF(X458="Eseguita",10,0)+IF(Z458&gt;0,15,0)))</f>
        <v/>
      </c>
      <c r="AJ458" s="11">
        <f>IF(AI458="","",IF(AI458&gt;=80,"Hot",IF(AI458&gt;=60,"Alta",IF(AI458&gt;=40,"Media","Bassa"))))</f>
        <v/>
      </c>
      <c r="AK458" s="11">
        <f>IF(B458="","",IF(U458="",TODAY()-B458,U458-B458))</f>
        <v/>
      </c>
      <c r="AL458" s="11">
        <f>IF(B458="","",IF(M458="Vinta","Chiusa - vinta",IF(M458="Persa","Chiusa - persa",IF(AND(U458="",TODAY()-B458&gt;1),"Contattare subito",IF(AND(M458="In corso",AH458&gt;7),"Lead in stallo",IF(AND(AN458&lt;&gt;"",AN458&lt;TODAY(),M458="In corso"),"Follow-up scaduto",IF(AND(K458="Offerta",Y458="",W458&lt;&gt;"",TODAY()-W458&gt;3),"Verificare offerta","OK"))))))</f>
        <v/>
      </c>
      <c r="AM458" s="38" t="n"/>
      <c r="AN458" s="39" t="n"/>
      <c r="AO458" s="11">
        <f>IF(AND(AN458&lt;&gt;"",AN458&lt;TODAY(),M458="In corso"),1,0)</f>
        <v/>
      </c>
      <c r="AP458" s="84">
        <f>IF(B458="","",IF(OR(M458="Vinta",M458="Persa"),0,IF(AL458="Contattare subito",50,0)+IF(AL458="Follow-up scaduto",40,0)+IF(AL458="Lead in stallo",35,0)+IF(AJ458="Hot",30,IF(AJ458="Alta",20,IF(AJ458="Media",10,0)))+IF(AO458=1,10,0)+L458/10+ROW()/100000))</f>
        <v/>
      </c>
    </row>
    <row r="459">
      <c r="A459" s="7">
        <f>IF(B459="","",ROW()-1)</f>
        <v/>
      </c>
      <c r="B459" s="14" t="n"/>
      <c r="C459" s="14" t="n"/>
      <c r="D459" s="14" t="n"/>
      <c r="E459" s="14" t="n"/>
      <c r="F459" s="14" t="n"/>
      <c r="G459" s="14" t="n"/>
      <c r="H459" s="14" t="n"/>
      <c r="I459" s="14" t="n"/>
      <c r="J459" s="14" t="n"/>
      <c r="K459" s="14" t="n"/>
      <c r="L459" s="7">
        <f>IF(K459="","",IF(K459="Nuovo",1,IF(K459="Tentativo contatto",1,IF(K459="Contattato",2,IF(K459="Qualificato",4,IF(K459="Visita fissata",5,IF(K459="Visita effettuata",6,IF(K459="Trattativa",7,IF(K459="Offerta",8,IF(K459="Prenotazione",9,IF(K459="Venduto",10,""))))))))))))</f>
        <v/>
      </c>
      <c r="M459" s="14" t="n"/>
      <c r="N459" s="7">
        <f>IF(L459&gt;=4,1,0)</f>
        <v/>
      </c>
      <c r="O459" s="7">
        <f>IF(L459&gt;=6,1,0)</f>
        <v/>
      </c>
      <c r="P459" s="7">
        <f>IF(L459&gt;=7,1,0)</f>
        <v/>
      </c>
      <c r="Q459" s="7">
        <f>IF(L459&gt;=8,1,0)</f>
        <v/>
      </c>
      <c r="R459" s="7">
        <f>IF(L459&gt;=9,1,0)</f>
        <v/>
      </c>
      <c r="S459" s="7">
        <f>IF(OR(L459=10,M459="Vinta"),1,0)</f>
        <v/>
      </c>
      <c r="T459" s="7">
        <f>IF(M459="Persa",1,0)</f>
        <v/>
      </c>
      <c r="U459" s="14" t="n"/>
      <c r="V459" s="14" t="n"/>
      <c r="W459" s="14" t="n"/>
      <c r="X459" s="14" t="n"/>
      <c r="Y459" s="15" t="n"/>
      <c r="Z459" s="15" t="n"/>
      <c r="AA459" s="15" t="n"/>
      <c r="AB459" s="14" t="n"/>
      <c r="AC459" s="7">
        <f>IF(B459="","",IF(AB459="",TODAY()-B459,AB459-B459))</f>
        <v/>
      </c>
      <c r="AD459" s="14" t="n"/>
      <c r="AE459" s="14" t="n"/>
      <c r="AF459" s="14" t="n"/>
      <c r="AG459" s="37">
        <f>IF(B459="","",MAX(B459,IF(U459="",0,U459),IF(W459="",0,W459),IF(AB459="",0,AB459),IF(AN459="",0,AN459)))</f>
        <v/>
      </c>
      <c r="AH459" s="11">
        <f>IF(AG459="","",TODAY()-AG459)</f>
        <v/>
      </c>
      <c r="AI459" s="11">
        <f>IF(B459="","",MIN(100,IF(J459&gt;=300000,20,IF(J459&gt;=200000,10,5))+IF(OR(C459="Referral",C459="Passaparola"),20,IF(OR(C459="Sito web",C459="LinkedIn",C459="Email marketing"),15,10))+IF(L459&gt;=8,25,IF(L459&gt;=6,18,IF(L459&gt;=4,12,5)))+IF(AND(V459&lt;&gt;"",V459&lt;&gt;"Non risponde",V459&lt;&gt;"Non interessato"),10,0)+IF(X459="Eseguita",10,0)+IF(Z459&gt;0,15,0)))</f>
        <v/>
      </c>
      <c r="AJ459" s="11">
        <f>IF(AI459="","",IF(AI459&gt;=80,"Hot",IF(AI459&gt;=60,"Alta",IF(AI459&gt;=40,"Media","Bassa"))))</f>
        <v/>
      </c>
      <c r="AK459" s="11">
        <f>IF(B459="","",IF(U459="",TODAY()-B459,U459-B459))</f>
        <v/>
      </c>
      <c r="AL459" s="11">
        <f>IF(B459="","",IF(M459="Vinta","Chiusa - vinta",IF(M459="Persa","Chiusa - persa",IF(AND(U459="",TODAY()-B459&gt;1),"Contattare subito",IF(AND(M459="In corso",AH459&gt;7),"Lead in stallo",IF(AND(AN459&lt;&gt;"",AN459&lt;TODAY(),M459="In corso"),"Follow-up scaduto",IF(AND(K459="Offerta",Y459="",W459&lt;&gt;"",TODAY()-W459&gt;3),"Verificare offerta","OK"))))))</f>
        <v/>
      </c>
      <c r="AM459" s="38" t="n"/>
      <c r="AN459" s="39" t="n"/>
      <c r="AO459" s="11">
        <f>IF(AND(AN459&lt;&gt;"",AN459&lt;TODAY(),M459="In corso"),1,0)</f>
        <v/>
      </c>
      <c r="AP459" s="84">
        <f>IF(B459="","",IF(OR(M459="Vinta",M459="Persa"),0,IF(AL459="Contattare subito",50,0)+IF(AL459="Follow-up scaduto",40,0)+IF(AL459="Lead in stallo",35,0)+IF(AJ459="Hot",30,IF(AJ459="Alta",20,IF(AJ459="Media",10,0)))+IF(AO459=1,10,0)+L459/10+ROW()/100000))</f>
        <v/>
      </c>
    </row>
    <row r="460">
      <c r="A460" s="7">
        <f>IF(B460="","",ROW()-1)</f>
        <v/>
      </c>
      <c r="B460" s="14" t="n"/>
      <c r="C460" s="14" t="n"/>
      <c r="D460" s="14" t="n"/>
      <c r="E460" s="14" t="n"/>
      <c r="F460" s="14" t="n"/>
      <c r="G460" s="14" t="n"/>
      <c r="H460" s="14" t="n"/>
      <c r="I460" s="14" t="n"/>
      <c r="J460" s="14" t="n"/>
      <c r="K460" s="14" t="n"/>
      <c r="L460" s="7">
        <f>IF(K460="","",IF(K460="Nuovo",1,IF(K460="Tentativo contatto",1,IF(K460="Contattato",2,IF(K460="Qualificato",4,IF(K460="Visita fissata",5,IF(K460="Visita effettuata",6,IF(K460="Trattativa",7,IF(K460="Offerta",8,IF(K460="Prenotazione",9,IF(K460="Venduto",10,""))))))))))))</f>
        <v/>
      </c>
      <c r="M460" s="14" t="n"/>
      <c r="N460" s="7">
        <f>IF(L460&gt;=4,1,0)</f>
        <v/>
      </c>
      <c r="O460" s="7">
        <f>IF(L460&gt;=6,1,0)</f>
        <v/>
      </c>
      <c r="P460" s="7">
        <f>IF(L460&gt;=7,1,0)</f>
        <v/>
      </c>
      <c r="Q460" s="7">
        <f>IF(L460&gt;=8,1,0)</f>
        <v/>
      </c>
      <c r="R460" s="7">
        <f>IF(L460&gt;=9,1,0)</f>
        <v/>
      </c>
      <c r="S460" s="7">
        <f>IF(OR(L460=10,M460="Vinta"),1,0)</f>
        <v/>
      </c>
      <c r="T460" s="7">
        <f>IF(M460="Persa",1,0)</f>
        <v/>
      </c>
      <c r="U460" s="14" t="n"/>
      <c r="V460" s="14" t="n"/>
      <c r="W460" s="14" t="n"/>
      <c r="X460" s="14" t="n"/>
      <c r="Y460" s="15" t="n"/>
      <c r="Z460" s="15" t="n"/>
      <c r="AA460" s="15" t="n"/>
      <c r="AB460" s="14" t="n"/>
      <c r="AC460" s="7">
        <f>IF(B460="","",IF(AB460="",TODAY()-B460,AB460-B460))</f>
        <v/>
      </c>
      <c r="AD460" s="14" t="n"/>
      <c r="AE460" s="14" t="n"/>
      <c r="AF460" s="14" t="n"/>
      <c r="AG460" s="37">
        <f>IF(B460="","",MAX(B460,IF(U460="",0,U460),IF(W460="",0,W460),IF(AB460="",0,AB460),IF(AN460="",0,AN460)))</f>
        <v/>
      </c>
      <c r="AH460" s="11">
        <f>IF(AG460="","",TODAY()-AG460)</f>
        <v/>
      </c>
      <c r="AI460" s="11">
        <f>IF(B460="","",MIN(100,IF(J460&gt;=300000,20,IF(J460&gt;=200000,10,5))+IF(OR(C460="Referral",C460="Passaparola"),20,IF(OR(C460="Sito web",C460="LinkedIn",C460="Email marketing"),15,10))+IF(L460&gt;=8,25,IF(L460&gt;=6,18,IF(L460&gt;=4,12,5)))+IF(AND(V460&lt;&gt;"",V460&lt;&gt;"Non risponde",V460&lt;&gt;"Non interessato"),10,0)+IF(X460="Eseguita",10,0)+IF(Z460&gt;0,15,0)))</f>
        <v/>
      </c>
      <c r="AJ460" s="11">
        <f>IF(AI460="","",IF(AI460&gt;=80,"Hot",IF(AI460&gt;=60,"Alta",IF(AI460&gt;=40,"Media","Bassa"))))</f>
        <v/>
      </c>
      <c r="AK460" s="11">
        <f>IF(B460="","",IF(U460="",TODAY()-B460,U460-B460))</f>
        <v/>
      </c>
      <c r="AL460" s="11">
        <f>IF(B460="","",IF(M460="Vinta","Chiusa - vinta",IF(M460="Persa","Chiusa - persa",IF(AND(U460="",TODAY()-B460&gt;1),"Contattare subito",IF(AND(M460="In corso",AH460&gt;7),"Lead in stallo",IF(AND(AN460&lt;&gt;"",AN460&lt;TODAY(),M460="In corso"),"Follow-up scaduto",IF(AND(K460="Offerta",Y460="",W460&lt;&gt;"",TODAY()-W460&gt;3),"Verificare offerta","OK"))))))</f>
        <v/>
      </c>
      <c r="AM460" s="38" t="n"/>
      <c r="AN460" s="39" t="n"/>
      <c r="AO460" s="11">
        <f>IF(AND(AN460&lt;&gt;"",AN460&lt;TODAY(),M460="In corso"),1,0)</f>
        <v/>
      </c>
      <c r="AP460" s="84">
        <f>IF(B460="","",IF(OR(M460="Vinta",M460="Persa"),0,IF(AL460="Contattare subito",50,0)+IF(AL460="Follow-up scaduto",40,0)+IF(AL460="Lead in stallo",35,0)+IF(AJ460="Hot",30,IF(AJ460="Alta",20,IF(AJ460="Media",10,0)))+IF(AO460=1,10,0)+L460/10+ROW()/100000))</f>
        <v/>
      </c>
    </row>
    <row r="461">
      <c r="A461" s="7">
        <f>IF(B461="","",ROW()-1)</f>
        <v/>
      </c>
      <c r="B461" s="14" t="n"/>
      <c r="C461" s="14" t="n"/>
      <c r="D461" s="14" t="n"/>
      <c r="E461" s="14" t="n"/>
      <c r="F461" s="14" t="n"/>
      <c r="G461" s="14" t="n"/>
      <c r="H461" s="14" t="n"/>
      <c r="I461" s="14" t="n"/>
      <c r="J461" s="14" t="n"/>
      <c r="K461" s="14" t="n"/>
      <c r="L461" s="7">
        <f>IF(K461="","",IF(K461="Nuovo",1,IF(K461="Tentativo contatto",1,IF(K461="Contattato",2,IF(K461="Qualificato",4,IF(K461="Visita fissata",5,IF(K461="Visita effettuata",6,IF(K461="Trattativa",7,IF(K461="Offerta",8,IF(K461="Prenotazione",9,IF(K461="Venduto",10,""))))))))))))</f>
        <v/>
      </c>
      <c r="M461" s="14" t="n"/>
      <c r="N461" s="7">
        <f>IF(L461&gt;=4,1,0)</f>
        <v/>
      </c>
      <c r="O461" s="7">
        <f>IF(L461&gt;=6,1,0)</f>
        <v/>
      </c>
      <c r="P461" s="7">
        <f>IF(L461&gt;=7,1,0)</f>
        <v/>
      </c>
      <c r="Q461" s="7">
        <f>IF(L461&gt;=8,1,0)</f>
        <v/>
      </c>
      <c r="R461" s="7">
        <f>IF(L461&gt;=9,1,0)</f>
        <v/>
      </c>
      <c r="S461" s="7">
        <f>IF(OR(L461=10,M461="Vinta"),1,0)</f>
        <v/>
      </c>
      <c r="T461" s="7">
        <f>IF(M461="Persa",1,0)</f>
        <v/>
      </c>
      <c r="U461" s="14" t="n"/>
      <c r="V461" s="14" t="n"/>
      <c r="W461" s="14" t="n"/>
      <c r="X461" s="14" t="n"/>
      <c r="Y461" s="15" t="n"/>
      <c r="Z461" s="15" t="n"/>
      <c r="AA461" s="15" t="n"/>
      <c r="AB461" s="14" t="n"/>
      <c r="AC461" s="7">
        <f>IF(B461="","",IF(AB461="",TODAY()-B461,AB461-B461))</f>
        <v/>
      </c>
      <c r="AD461" s="14" t="n"/>
      <c r="AE461" s="14" t="n"/>
      <c r="AF461" s="14" t="n"/>
      <c r="AG461" s="37">
        <f>IF(B461="","",MAX(B461,IF(U461="",0,U461),IF(W461="",0,W461),IF(AB461="",0,AB461),IF(AN461="",0,AN461)))</f>
        <v/>
      </c>
      <c r="AH461" s="11">
        <f>IF(AG461="","",TODAY()-AG461)</f>
        <v/>
      </c>
      <c r="AI461" s="11">
        <f>IF(B461="","",MIN(100,IF(J461&gt;=300000,20,IF(J461&gt;=200000,10,5))+IF(OR(C461="Referral",C461="Passaparola"),20,IF(OR(C461="Sito web",C461="LinkedIn",C461="Email marketing"),15,10))+IF(L461&gt;=8,25,IF(L461&gt;=6,18,IF(L461&gt;=4,12,5)))+IF(AND(V461&lt;&gt;"",V461&lt;&gt;"Non risponde",V461&lt;&gt;"Non interessato"),10,0)+IF(X461="Eseguita",10,0)+IF(Z461&gt;0,15,0)))</f>
        <v/>
      </c>
      <c r="AJ461" s="11">
        <f>IF(AI461="","",IF(AI461&gt;=80,"Hot",IF(AI461&gt;=60,"Alta",IF(AI461&gt;=40,"Media","Bassa"))))</f>
        <v/>
      </c>
      <c r="AK461" s="11">
        <f>IF(B461="","",IF(U461="",TODAY()-B461,U461-B461))</f>
        <v/>
      </c>
      <c r="AL461" s="11">
        <f>IF(B461="","",IF(M461="Vinta","Chiusa - vinta",IF(M461="Persa","Chiusa - persa",IF(AND(U461="",TODAY()-B461&gt;1),"Contattare subito",IF(AND(M461="In corso",AH461&gt;7),"Lead in stallo",IF(AND(AN461&lt;&gt;"",AN461&lt;TODAY(),M461="In corso"),"Follow-up scaduto",IF(AND(K461="Offerta",Y461="",W461&lt;&gt;"",TODAY()-W461&gt;3),"Verificare offerta","OK"))))))</f>
        <v/>
      </c>
      <c r="AM461" s="38" t="n"/>
      <c r="AN461" s="39" t="n"/>
      <c r="AO461" s="11">
        <f>IF(AND(AN461&lt;&gt;"",AN461&lt;TODAY(),M461="In corso"),1,0)</f>
        <v/>
      </c>
      <c r="AP461" s="84">
        <f>IF(B461="","",IF(OR(M461="Vinta",M461="Persa"),0,IF(AL461="Contattare subito",50,0)+IF(AL461="Follow-up scaduto",40,0)+IF(AL461="Lead in stallo",35,0)+IF(AJ461="Hot",30,IF(AJ461="Alta",20,IF(AJ461="Media",10,0)))+IF(AO461=1,10,0)+L461/10+ROW()/100000))</f>
        <v/>
      </c>
    </row>
    <row r="462">
      <c r="A462" s="7">
        <f>IF(B462="","",ROW()-1)</f>
        <v/>
      </c>
      <c r="B462" s="14" t="n"/>
      <c r="C462" s="14" t="n"/>
      <c r="D462" s="14" t="n"/>
      <c r="E462" s="14" t="n"/>
      <c r="F462" s="14" t="n"/>
      <c r="G462" s="14" t="n"/>
      <c r="H462" s="14" t="n"/>
      <c r="I462" s="14" t="n"/>
      <c r="J462" s="14" t="n"/>
      <c r="K462" s="14" t="n"/>
      <c r="L462" s="7">
        <f>IF(K462="","",IF(K462="Nuovo",1,IF(K462="Tentativo contatto",1,IF(K462="Contattato",2,IF(K462="Qualificato",4,IF(K462="Visita fissata",5,IF(K462="Visita effettuata",6,IF(K462="Trattativa",7,IF(K462="Offerta",8,IF(K462="Prenotazione",9,IF(K462="Venduto",10,""))))))))))))</f>
        <v/>
      </c>
      <c r="M462" s="14" t="n"/>
      <c r="N462" s="7">
        <f>IF(L462&gt;=4,1,0)</f>
        <v/>
      </c>
      <c r="O462" s="7">
        <f>IF(L462&gt;=6,1,0)</f>
        <v/>
      </c>
      <c r="P462" s="7">
        <f>IF(L462&gt;=7,1,0)</f>
        <v/>
      </c>
      <c r="Q462" s="7">
        <f>IF(L462&gt;=8,1,0)</f>
        <v/>
      </c>
      <c r="R462" s="7">
        <f>IF(L462&gt;=9,1,0)</f>
        <v/>
      </c>
      <c r="S462" s="7">
        <f>IF(OR(L462=10,M462="Vinta"),1,0)</f>
        <v/>
      </c>
      <c r="T462" s="7">
        <f>IF(M462="Persa",1,0)</f>
        <v/>
      </c>
      <c r="U462" s="14" t="n"/>
      <c r="V462" s="14" t="n"/>
      <c r="W462" s="14" t="n"/>
      <c r="X462" s="14" t="n"/>
      <c r="Y462" s="15" t="n"/>
      <c r="Z462" s="15" t="n"/>
      <c r="AA462" s="15" t="n"/>
      <c r="AB462" s="14" t="n"/>
      <c r="AC462" s="7">
        <f>IF(B462="","",IF(AB462="",TODAY()-B462,AB462-B462))</f>
        <v/>
      </c>
      <c r="AD462" s="14" t="n"/>
      <c r="AE462" s="14" t="n"/>
      <c r="AF462" s="14" t="n"/>
      <c r="AG462" s="37">
        <f>IF(B462="","",MAX(B462,IF(U462="",0,U462),IF(W462="",0,W462),IF(AB462="",0,AB462),IF(AN462="",0,AN462)))</f>
        <v/>
      </c>
      <c r="AH462" s="11">
        <f>IF(AG462="","",TODAY()-AG462)</f>
        <v/>
      </c>
      <c r="AI462" s="11">
        <f>IF(B462="","",MIN(100,IF(J462&gt;=300000,20,IF(J462&gt;=200000,10,5))+IF(OR(C462="Referral",C462="Passaparola"),20,IF(OR(C462="Sito web",C462="LinkedIn",C462="Email marketing"),15,10))+IF(L462&gt;=8,25,IF(L462&gt;=6,18,IF(L462&gt;=4,12,5)))+IF(AND(V462&lt;&gt;"",V462&lt;&gt;"Non risponde",V462&lt;&gt;"Non interessato"),10,0)+IF(X462="Eseguita",10,0)+IF(Z462&gt;0,15,0)))</f>
        <v/>
      </c>
      <c r="AJ462" s="11">
        <f>IF(AI462="","",IF(AI462&gt;=80,"Hot",IF(AI462&gt;=60,"Alta",IF(AI462&gt;=40,"Media","Bassa"))))</f>
        <v/>
      </c>
      <c r="AK462" s="11">
        <f>IF(B462="","",IF(U462="",TODAY()-B462,U462-B462))</f>
        <v/>
      </c>
      <c r="AL462" s="11">
        <f>IF(B462="","",IF(M462="Vinta","Chiusa - vinta",IF(M462="Persa","Chiusa - persa",IF(AND(U462="",TODAY()-B462&gt;1),"Contattare subito",IF(AND(M462="In corso",AH462&gt;7),"Lead in stallo",IF(AND(AN462&lt;&gt;"",AN462&lt;TODAY(),M462="In corso"),"Follow-up scaduto",IF(AND(K462="Offerta",Y462="",W462&lt;&gt;"",TODAY()-W462&gt;3),"Verificare offerta","OK"))))))</f>
        <v/>
      </c>
      <c r="AM462" s="38" t="n"/>
      <c r="AN462" s="39" t="n"/>
      <c r="AO462" s="11">
        <f>IF(AND(AN462&lt;&gt;"",AN462&lt;TODAY(),M462="In corso"),1,0)</f>
        <v/>
      </c>
      <c r="AP462" s="84">
        <f>IF(B462="","",IF(OR(M462="Vinta",M462="Persa"),0,IF(AL462="Contattare subito",50,0)+IF(AL462="Follow-up scaduto",40,0)+IF(AL462="Lead in stallo",35,0)+IF(AJ462="Hot",30,IF(AJ462="Alta",20,IF(AJ462="Media",10,0)))+IF(AO462=1,10,0)+L462/10+ROW()/100000))</f>
        <v/>
      </c>
    </row>
    <row r="463">
      <c r="A463" s="7">
        <f>IF(B463="","",ROW()-1)</f>
        <v/>
      </c>
      <c r="B463" s="14" t="n"/>
      <c r="C463" s="14" t="n"/>
      <c r="D463" s="14" t="n"/>
      <c r="E463" s="14" t="n"/>
      <c r="F463" s="14" t="n"/>
      <c r="G463" s="14" t="n"/>
      <c r="H463" s="14" t="n"/>
      <c r="I463" s="14" t="n"/>
      <c r="J463" s="14" t="n"/>
      <c r="K463" s="14" t="n"/>
      <c r="L463" s="7">
        <f>IF(K463="","",IF(K463="Nuovo",1,IF(K463="Tentativo contatto",1,IF(K463="Contattato",2,IF(K463="Qualificato",4,IF(K463="Visita fissata",5,IF(K463="Visita effettuata",6,IF(K463="Trattativa",7,IF(K463="Offerta",8,IF(K463="Prenotazione",9,IF(K463="Venduto",10,""))))))))))))</f>
        <v/>
      </c>
      <c r="M463" s="14" t="n"/>
      <c r="N463" s="7">
        <f>IF(L463&gt;=4,1,0)</f>
        <v/>
      </c>
      <c r="O463" s="7">
        <f>IF(L463&gt;=6,1,0)</f>
        <v/>
      </c>
      <c r="P463" s="7">
        <f>IF(L463&gt;=7,1,0)</f>
        <v/>
      </c>
      <c r="Q463" s="7">
        <f>IF(L463&gt;=8,1,0)</f>
        <v/>
      </c>
      <c r="R463" s="7">
        <f>IF(L463&gt;=9,1,0)</f>
        <v/>
      </c>
      <c r="S463" s="7">
        <f>IF(OR(L463=10,M463="Vinta"),1,0)</f>
        <v/>
      </c>
      <c r="T463" s="7">
        <f>IF(M463="Persa",1,0)</f>
        <v/>
      </c>
      <c r="U463" s="14" t="n"/>
      <c r="V463" s="14" t="n"/>
      <c r="W463" s="14" t="n"/>
      <c r="X463" s="14" t="n"/>
      <c r="Y463" s="15" t="n"/>
      <c r="Z463" s="15" t="n"/>
      <c r="AA463" s="15" t="n"/>
      <c r="AB463" s="14" t="n"/>
      <c r="AC463" s="7">
        <f>IF(B463="","",IF(AB463="",TODAY()-B463,AB463-B463))</f>
        <v/>
      </c>
      <c r="AD463" s="14" t="n"/>
      <c r="AE463" s="14" t="n"/>
      <c r="AF463" s="14" t="n"/>
      <c r="AG463" s="37">
        <f>IF(B463="","",MAX(B463,IF(U463="",0,U463),IF(W463="",0,W463),IF(AB463="",0,AB463),IF(AN463="",0,AN463)))</f>
        <v/>
      </c>
      <c r="AH463" s="11">
        <f>IF(AG463="","",TODAY()-AG463)</f>
        <v/>
      </c>
      <c r="AI463" s="11">
        <f>IF(B463="","",MIN(100,IF(J463&gt;=300000,20,IF(J463&gt;=200000,10,5))+IF(OR(C463="Referral",C463="Passaparola"),20,IF(OR(C463="Sito web",C463="LinkedIn",C463="Email marketing"),15,10))+IF(L463&gt;=8,25,IF(L463&gt;=6,18,IF(L463&gt;=4,12,5)))+IF(AND(V463&lt;&gt;"",V463&lt;&gt;"Non risponde",V463&lt;&gt;"Non interessato"),10,0)+IF(X463="Eseguita",10,0)+IF(Z463&gt;0,15,0)))</f>
        <v/>
      </c>
      <c r="AJ463" s="11">
        <f>IF(AI463="","",IF(AI463&gt;=80,"Hot",IF(AI463&gt;=60,"Alta",IF(AI463&gt;=40,"Media","Bassa"))))</f>
        <v/>
      </c>
      <c r="AK463" s="11">
        <f>IF(B463="","",IF(U463="",TODAY()-B463,U463-B463))</f>
        <v/>
      </c>
      <c r="AL463" s="11">
        <f>IF(B463="","",IF(M463="Vinta","Chiusa - vinta",IF(M463="Persa","Chiusa - persa",IF(AND(U463="",TODAY()-B463&gt;1),"Contattare subito",IF(AND(M463="In corso",AH463&gt;7),"Lead in stallo",IF(AND(AN463&lt;&gt;"",AN463&lt;TODAY(),M463="In corso"),"Follow-up scaduto",IF(AND(K463="Offerta",Y463="",W463&lt;&gt;"",TODAY()-W463&gt;3),"Verificare offerta","OK"))))))</f>
        <v/>
      </c>
      <c r="AM463" s="38" t="n"/>
      <c r="AN463" s="39" t="n"/>
      <c r="AO463" s="11">
        <f>IF(AND(AN463&lt;&gt;"",AN463&lt;TODAY(),M463="In corso"),1,0)</f>
        <v/>
      </c>
      <c r="AP463" s="84">
        <f>IF(B463="","",IF(OR(M463="Vinta",M463="Persa"),0,IF(AL463="Contattare subito",50,0)+IF(AL463="Follow-up scaduto",40,0)+IF(AL463="Lead in stallo",35,0)+IF(AJ463="Hot",30,IF(AJ463="Alta",20,IF(AJ463="Media",10,0)))+IF(AO463=1,10,0)+L463/10+ROW()/100000))</f>
        <v/>
      </c>
    </row>
    <row r="464">
      <c r="A464" s="7">
        <f>IF(B464="","",ROW()-1)</f>
        <v/>
      </c>
      <c r="B464" s="14" t="n"/>
      <c r="C464" s="14" t="n"/>
      <c r="D464" s="14" t="n"/>
      <c r="E464" s="14" t="n"/>
      <c r="F464" s="14" t="n"/>
      <c r="G464" s="14" t="n"/>
      <c r="H464" s="14" t="n"/>
      <c r="I464" s="14" t="n"/>
      <c r="J464" s="14" t="n"/>
      <c r="K464" s="14" t="n"/>
      <c r="L464" s="7">
        <f>IF(K464="","",IF(K464="Nuovo",1,IF(K464="Tentativo contatto",1,IF(K464="Contattato",2,IF(K464="Qualificato",4,IF(K464="Visita fissata",5,IF(K464="Visita effettuata",6,IF(K464="Trattativa",7,IF(K464="Offerta",8,IF(K464="Prenotazione",9,IF(K464="Venduto",10,""))))))))))))</f>
        <v/>
      </c>
      <c r="M464" s="14" t="n"/>
      <c r="N464" s="7">
        <f>IF(L464&gt;=4,1,0)</f>
        <v/>
      </c>
      <c r="O464" s="7">
        <f>IF(L464&gt;=6,1,0)</f>
        <v/>
      </c>
      <c r="P464" s="7">
        <f>IF(L464&gt;=7,1,0)</f>
        <v/>
      </c>
      <c r="Q464" s="7">
        <f>IF(L464&gt;=8,1,0)</f>
        <v/>
      </c>
      <c r="R464" s="7">
        <f>IF(L464&gt;=9,1,0)</f>
        <v/>
      </c>
      <c r="S464" s="7">
        <f>IF(OR(L464=10,M464="Vinta"),1,0)</f>
        <v/>
      </c>
      <c r="T464" s="7">
        <f>IF(M464="Persa",1,0)</f>
        <v/>
      </c>
      <c r="U464" s="14" t="n"/>
      <c r="V464" s="14" t="n"/>
      <c r="W464" s="14" t="n"/>
      <c r="X464" s="14" t="n"/>
      <c r="Y464" s="15" t="n"/>
      <c r="Z464" s="15" t="n"/>
      <c r="AA464" s="15" t="n"/>
      <c r="AB464" s="14" t="n"/>
      <c r="AC464" s="7">
        <f>IF(B464="","",IF(AB464="",TODAY()-B464,AB464-B464))</f>
        <v/>
      </c>
      <c r="AD464" s="14" t="n"/>
      <c r="AE464" s="14" t="n"/>
      <c r="AF464" s="14" t="n"/>
      <c r="AG464" s="37">
        <f>IF(B464="","",MAX(B464,IF(U464="",0,U464),IF(W464="",0,W464),IF(AB464="",0,AB464),IF(AN464="",0,AN464)))</f>
        <v/>
      </c>
      <c r="AH464" s="11">
        <f>IF(AG464="","",TODAY()-AG464)</f>
        <v/>
      </c>
      <c r="AI464" s="11">
        <f>IF(B464="","",MIN(100,IF(J464&gt;=300000,20,IF(J464&gt;=200000,10,5))+IF(OR(C464="Referral",C464="Passaparola"),20,IF(OR(C464="Sito web",C464="LinkedIn",C464="Email marketing"),15,10))+IF(L464&gt;=8,25,IF(L464&gt;=6,18,IF(L464&gt;=4,12,5)))+IF(AND(V464&lt;&gt;"",V464&lt;&gt;"Non risponde",V464&lt;&gt;"Non interessato"),10,0)+IF(X464="Eseguita",10,0)+IF(Z464&gt;0,15,0)))</f>
        <v/>
      </c>
      <c r="AJ464" s="11">
        <f>IF(AI464="","",IF(AI464&gt;=80,"Hot",IF(AI464&gt;=60,"Alta",IF(AI464&gt;=40,"Media","Bassa"))))</f>
        <v/>
      </c>
      <c r="AK464" s="11">
        <f>IF(B464="","",IF(U464="",TODAY()-B464,U464-B464))</f>
        <v/>
      </c>
      <c r="AL464" s="11">
        <f>IF(B464="","",IF(M464="Vinta","Chiusa - vinta",IF(M464="Persa","Chiusa - persa",IF(AND(U464="",TODAY()-B464&gt;1),"Contattare subito",IF(AND(M464="In corso",AH464&gt;7),"Lead in stallo",IF(AND(AN464&lt;&gt;"",AN464&lt;TODAY(),M464="In corso"),"Follow-up scaduto",IF(AND(K464="Offerta",Y464="",W464&lt;&gt;"",TODAY()-W464&gt;3),"Verificare offerta","OK"))))))</f>
        <v/>
      </c>
      <c r="AM464" s="38" t="n"/>
      <c r="AN464" s="39" t="n"/>
      <c r="AO464" s="11">
        <f>IF(AND(AN464&lt;&gt;"",AN464&lt;TODAY(),M464="In corso"),1,0)</f>
        <v/>
      </c>
      <c r="AP464" s="84">
        <f>IF(B464="","",IF(OR(M464="Vinta",M464="Persa"),0,IF(AL464="Contattare subito",50,0)+IF(AL464="Follow-up scaduto",40,0)+IF(AL464="Lead in stallo",35,0)+IF(AJ464="Hot",30,IF(AJ464="Alta",20,IF(AJ464="Media",10,0)))+IF(AO464=1,10,0)+L464/10+ROW()/100000))</f>
        <v/>
      </c>
    </row>
    <row r="465">
      <c r="A465" s="7">
        <f>IF(B465="","",ROW()-1)</f>
        <v/>
      </c>
      <c r="B465" s="14" t="n"/>
      <c r="C465" s="14" t="n"/>
      <c r="D465" s="14" t="n"/>
      <c r="E465" s="14" t="n"/>
      <c r="F465" s="14" t="n"/>
      <c r="G465" s="14" t="n"/>
      <c r="H465" s="14" t="n"/>
      <c r="I465" s="14" t="n"/>
      <c r="J465" s="14" t="n"/>
      <c r="K465" s="14" t="n"/>
      <c r="L465" s="7">
        <f>IF(K465="","",IF(K465="Nuovo",1,IF(K465="Tentativo contatto",1,IF(K465="Contattato",2,IF(K465="Qualificato",4,IF(K465="Visita fissata",5,IF(K465="Visita effettuata",6,IF(K465="Trattativa",7,IF(K465="Offerta",8,IF(K465="Prenotazione",9,IF(K465="Venduto",10,""))))))))))))</f>
        <v/>
      </c>
      <c r="M465" s="14" t="n"/>
      <c r="N465" s="7">
        <f>IF(L465&gt;=4,1,0)</f>
        <v/>
      </c>
      <c r="O465" s="7">
        <f>IF(L465&gt;=6,1,0)</f>
        <v/>
      </c>
      <c r="P465" s="7">
        <f>IF(L465&gt;=7,1,0)</f>
        <v/>
      </c>
      <c r="Q465" s="7">
        <f>IF(L465&gt;=8,1,0)</f>
        <v/>
      </c>
      <c r="R465" s="7">
        <f>IF(L465&gt;=9,1,0)</f>
        <v/>
      </c>
      <c r="S465" s="7">
        <f>IF(OR(L465=10,M465="Vinta"),1,0)</f>
        <v/>
      </c>
      <c r="T465" s="7">
        <f>IF(M465="Persa",1,0)</f>
        <v/>
      </c>
      <c r="U465" s="14" t="n"/>
      <c r="V465" s="14" t="n"/>
      <c r="W465" s="14" t="n"/>
      <c r="X465" s="14" t="n"/>
      <c r="Y465" s="15" t="n"/>
      <c r="Z465" s="15" t="n"/>
      <c r="AA465" s="15" t="n"/>
      <c r="AB465" s="14" t="n"/>
      <c r="AC465" s="7">
        <f>IF(B465="","",IF(AB465="",TODAY()-B465,AB465-B465))</f>
        <v/>
      </c>
      <c r="AD465" s="14" t="n"/>
      <c r="AE465" s="14" t="n"/>
      <c r="AF465" s="14" t="n"/>
      <c r="AG465" s="37">
        <f>IF(B465="","",MAX(B465,IF(U465="",0,U465),IF(W465="",0,W465),IF(AB465="",0,AB465),IF(AN465="",0,AN465)))</f>
        <v/>
      </c>
      <c r="AH465" s="11">
        <f>IF(AG465="","",TODAY()-AG465)</f>
        <v/>
      </c>
      <c r="AI465" s="11">
        <f>IF(B465="","",MIN(100,IF(J465&gt;=300000,20,IF(J465&gt;=200000,10,5))+IF(OR(C465="Referral",C465="Passaparola"),20,IF(OR(C465="Sito web",C465="LinkedIn",C465="Email marketing"),15,10))+IF(L465&gt;=8,25,IF(L465&gt;=6,18,IF(L465&gt;=4,12,5)))+IF(AND(V465&lt;&gt;"",V465&lt;&gt;"Non risponde",V465&lt;&gt;"Non interessato"),10,0)+IF(X465="Eseguita",10,0)+IF(Z465&gt;0,15,0)))</f>
        <v/>
      </c>
      <c r="AJ465" s="11">
        <f>IF(AI465="","",IF(AI465&gt;=80,"Hot",IF(AI465&gt;=60,"Alta",IF(AI465&gt;=40,"Media","Bassa"))))</f>
        <v/>
      </c>
      <c r="AK465" s="11">
        <f>IF(B465="","",IF(U465="",TODAY()-B465,U465-B465))</f>
        <v/>
      </c>
      <c r="AL465" s="11">
        <f>IF(B465="","",IF(M465="Vinta","Chiusa - vinta",IF(M465="Persa","Chiusa - persa",IF(AND(U465="",TODAY()-B465&gt;1),"Contattare subito",IF(AND(M465="In corso",AH465&gt;7),"Lead in stallo",IF(AND(AN465&lt;&gt;"",AN465&lt;TODAY(),M465="In corso"),"Follow-up scaduto",IF(AND(K465="Offerta",Y465="",W465&lt;&gt;"",TODAY()-W465&gt;3),"Verificare offerta","OK"))))))</f>
        <v/>
      </c>
      <c r="AM465" s="38" t="n"/>
      <c r="AN465" s="39" t="n"/>
      <c r="AO465" s="11">
        <f>IF(AND(AN465&lt;&gt;"",AN465&lt;TODAY(),M465="In corso"),1,0)</f>
        <v/>
      </c>
      <c r="AP465" s="84">
        <f>IF(B465="","",IF(OR(M465="Vinta",M465="Persa"),0,IF(AL465="Contattare subito",50,0)+IF(AL465="Follow-up scaduto",40,0)+IF(AL465="Lead in stallo",35,0)+IF(AJ465="Hot",30,IF(AJ465="Alta",20,IF(AJ465="Media",10,0)))+IF(AO465=1,10,0)+L465/10+ROW()/100000))</f>
        <v/>
      </c>
    </row>
    <row r="466">
      <c r="A466" s="7">
        <f>IF(B466="","",ROW()-1)</f>
        <v/>
      </c>
      <c r="B466" s="14" t="n"/>
      <c r="C466" s="14" t="n"/>
      <c r="D466" s="14" t="n"/>
      <c r="E466" s="14" t="n"/>
      <c r="F466" s="14" t="n"/>
      <c r="G466" s="14" t="n"/>
      <c r="H466" s="14" t="n"/>
      <c r="I466" s="14" t="n"/>
      <c r="J466" s="14" t="n"/>
      <c r="K466" s="14" t="n"/>
      <c r="L466" s="7">
        <f>IF(K466="","",IF(K466="Nuovo",1,IF(K466="Tentativo contatto",1,IF(K466="Contattato",2,IF(K466="Qualificato",4,IF(K466="Visita fissata",5,IF(K466="Visita effettuata",6,IF(K466="Trattativa",7,IF(K466="Offerta",8,IF(K466="Prenotazione",9,IF(K466="Venduto",10,""))))))))))))</f>
        <v/>
      </c>
      <c r="M466" s="14" t="n"/>
      <c r="N466" s="7">
        <f>IF(L466&gt;=4,1,0)</f>
        <v/>
      </c>
      <c r="O466" s="7">
        <f>IF(L466&gt;=6,1,0)</f>
        <v/>
      </c>
      <c r="P466" s="7">
        <f>IF(L466&gt;=7,1,0)</f>
        <v/>
      </c>
      <c r="Q466" s="7">
        <f>IF(L466&gt;=8,1,0)</f>
        <v/>
      </c>
      <c r="R466" s="7">
        <f>IF(L466&gt;=9,1,0)</f>
        <v/>
      </c>
      <c r="S466" s="7">
        <f>IF(OR(L466=10,M466="Vinta"),1,0)</f>
        <v/>
      </c>
      <c r="T466" s="7">
        <f>IF(M466="Persa",1,0)</f>
        <v/>
      </c>
      <c r="U466" s="14" t="n"/>
      <c r="V466" s="14" t="n"/>
      <c r="W466" s="14" t="n"/>
      <c r="X466" s="14" t="n"/>
      <c r="Y466" s="15" t="n"/>
      <c r="Z466" s="15" t="n"/>
      <c r="AA466" s="15" t="n"/>
      <c r="AB466" s="14" t="n"/>
      <c r="AC466" s="7">
        <f>IF(B466="","",IF(AB466="",TODAY()-B466,AB466-B466))</f>
        <v/>
      </c>
      <c r="AD466" s="14" t="n"/>
      <c r="AE466" s="14" t="n"/>
      <c r="AF466" s="14" t="n"/>
      <c r="AG466" s="37">
        <f>IF(B466="","",MAX(B466,IF(U466="",0,U466),IF(W466="",0,W466),IF(AB466="",0,AB466),IF(AN466="",0,AN466)))</f>
        <v/>
      </c>
      <c r="AH466" s="11">
        <f>IF(AG466="","",TODAY()-AG466)</f>
        <v/>
      </c>
      <c r="AI466" s="11">
        <f>IF(B466="","",MIN(100,IF(J466&gt;=300000,20,IF(J466&gt;=200000,10,5))+IF(OR(C466="Referral",C466="Passaparola"),20,IF(OR(C466="Sito web",C466="LinkedIn",C466="Email marketing"),15,10))+IF(L466&gt;=8,25,IF(L466&gt;=6,18,IF(L466&gt;=4,12,5)))+IF(AND(V466&lt;&gt;"",V466&lt;&gt;"Non risponde",V466&lt;&gt;"Non interessato"),10,0)+IF(X466="Eseguita",10,0)+IF(Z466&gt;0,15,0)))</f>
        <v/>
      </c>
      <c r="AJ466" s="11">
        <f>IF(AI466="","",IF(AI466&gt;=80,"Hot",IF(AI466&gt;=60,"Alta",IF(AI466&gt;=40,"Media","Bassa"))))</f>
        <v/>
      </c>
      <c r="AK466" s="11">
        <f>IF(B466="","",IF(U466="",TODAY()-B466,U466-B466))</f>
        <v/>
      </c>
      <c r="AL466" s="11">
        <f>IF(B466="","",IF(M466="Vinta","Chiusa - vinta",IF(M466="Persa","Chiusa - persa",IF(AND(U466="",TODAY()-B466&gt;1),"Contattare subito",IF(AND(M466="In corso",AH466&gt;7),"Lead in stallo",IF(AND(AN466&lt;&gt;"",AN466&lt;TODAY(),M466="In corso"),"Follow-up scaduto",IF(AND(K466="Offerta",Y466="",W466&lt;&gt;"",TODAY()-W466&gt;3),"Verificare offerta","OK"))))))</f>
        <v/>
      </c>
      <c r="AM466" s="38" t="n"/>
      <c r="AN466" s="39" t="n"/>
      <c r="AO466" s="11">
        <f>IF(AND(AN466&lt;&gt;"",AN466&lt;TODAY(),M466="In corso"),1,0)</f>
        <v/>
      </c>
      <c r="AP466" s="84">
        <f>IF(B466="","",IF(OR(M466="Vinta",M466="Persa"),0,IF(AL466="Contattare subito",50,0)+IF(AL466="Follow-up scaduto",40,0)+IF(AL466="Lead in stallo",35,0)+IF(AJ466="Hot",30,IF(AJ466="Alta",20,IF(AJ466="Media",10,0)))+IF(AO466=1,10,0)+L466/10+ROW()/100000))</f>
        <v/>
      </c>
    </row>
    <row r="467">
      <c r="A467" s="7">
        <f>IF(B467="","",ROW()-1)</f>
        <v/>
      </c>
      <c r="B467" s="14" t="n"/>
      <c r="C467" s="14" t="n"/>
      <c r="D467" s="14" t="n"/>
      <c r="E467" s="14" t="n"/>
      <c r="F467" s="14" t="n"/>
      <c r="G467" s="14" t="n"/>
      <c r="H467" s="14" t="n"/>
      <c r="I467" s="14" t="n"/>
      <c r="J467" s="14" t="n"/>
      <c r="K467" s="14" t="n"/>
      <c r="L467" s="7">
        <f>IF(K467="","",IF(K467="Nuovo",1,IF(K467="Tentativo contatto",1,IF(K467="Contattato",2,IF(K467="Qualificato",4,IF(K467="Visita fissata",5,IF(K467="Visita effettuata",6,IF(K467="Trattativa",7,IF(K467="Offerta",8,IF(K467="Prenotazione",9,IF(K467="Venduto",10,""))))))))))))</f>
        <v/>
      </c>
      <c r="M467" s="14" t="n"/>
      <c r="N467" s="7">
        <f>IF(L467&gt;=4,1,0)</f>
        <v/>
      </c>
      <c r="O467" s="7">
        <f>IF(L467&gt;=6,1,0)</f>
        <v/>
      </c>
      <c r="P467" s="7">
        <f>IF(L467&gt;=7,1,0)</f>
        <v/>
      </c>
      <c r="Q467" s="7">
        <f>IF(L467&gt;=8,1,0)</f>
        <v/>
      </c>
      <c r="R467" s="7">
        <f>IF(L467&gt;=9,1,0)</f>
        <v/>
      </c>
      <c r="S467" s="7">
        <f>IF(OR(L467=10,M467="Vinta"),1,0)</f>
        <v/>
      </c>
      <c r="T467" s="7">
        <f>IF(M467="Persa",1,0)</f>
        <v/>
      </c>
      <c r="U467" s="14" t="n"/>
      <c r="V467" s="14" t="n"/>
      <c r="W467" s="14" t="n"/>
      <c r="X467" s="14" t="n"/>
      <c r="Y467" s="15" t="n"/>
      <c r="Z467" s="15" t="n"/>
      <c r="AA467" s="15" t="n"/>
      <c r="AB467" s="14" t="n"/>
      <c r="AC467" s="7">
        <f>IF(B467="","",IF(AB467="",TODAY()-B467,AB467-B467))</f>
        <v/>
      </c>
      <c r="AD467" s="14" t="n"/>
      <c r="AE467" s="14" t="n"/>
      <c r="AF467" s="14" t="n"/>
      <c r="AG467" s="37">
        <f>IF(B467="","",MAX(B467,IF(U467="",0,U467),IF(W467="",0,W467),IF(AB467="",0,AB467),IF(AN467="",0,AN467)))</f>
        <v/>
      </c>
      <c r="AH467" s="11">
        <f>IF(AG467="","",TODAY()-AG467)</f>
        <v/>
      </c>
      <c r="AI467" s="11">
        <f>IF(B467="","",MIN(100,IF(J467&gt;=300000,20,IF(J467&gt;=200000,10,5))+IF(OR(C467="Referral",C467="Passaparola"),20,IF(OR(C467="Sito web",C467="LinkedIn",C467="Email marketing"),15,10))+IF(L467&gt;=8,25,IF(L467&gt;=6,18,IF(L467&gt;=4,12,5)))+IF(AND(V467&lt;&gt;"",V467&lt;&gt;"Non risponde",V467&lt;&gt;"Non interessato"),10,0)+IF(X467="Eseguita",10,0)+IF(Z467&gt;0,15,0)))</f>
        <v/>
      </c>
      <c r="AJ467" s="11">
        <f>IF(AI467="","",IF(AI467&gt;=80,"Hot",IF(AI467&gt;=60,"Alta",IF(AI467&gt;=40,"Media","Bassa"))))</f>
        <v/>
      </c>
      <c r="AK467" s="11">
        <f>IF(B467="","",IF(U467="",TODAY()-B467,U467-B467))</f>
        <v/>
      </c>
      <c r="AL467" s="11">
        <f>IF(B467="","",IF(M467="Vinta","Chiusa - vinta",IF(M467="Persa","Chiusa - persa",IF(AND(U467="",TODAY()-B467&gt;1),"Contattare subito",IF(AND(M467="In corso",AH467&gt;7),"Lead in stallo",IF(AND(AN467&lt;&gt;"",AN467&lt;TODAY(),M467="In corso"),"Follow-up scaduto",IF(AND(K467="Offerta",Y467="",W467&lt;&gt;"",TODAY()-W467&gt;3),"Verificare offerta","OK"))))))</f>
        <v/>
      </c>
      <c r="AM467" s="38" t="n"/>
      <c r="AN467" s="39" t="n"/>
      <c r="AO467" s="11">
        <f>IF(AND(AN467&lt;&gt;"",AN467&lt;TODAY(),M467="In corso"),1,0)</f>
        <v/>
      </c>
      <c r="AP467" s="84">
        <f>IF(B467="","",IF(OR(M467="Vinta",M467="Persa"),0,IF(AL467="Contattare subito",50,0)+IF(AL467="Follow-up scaduto",40,0)+IF(AL467="Lead in stallo",35,0)+IF(AJ467="Hot",30,IF(AJ467="Alta",20,IF(AJ467="Media",10,0)))+IF(AO467=1,10,0)+L467/10+ROW()/100000))</f>
        <v/>
      </c>
    </row>
    <row r="468">
      <c r="A468" s="7">
        <f>IF(B468="","",ROW()-1)</f>
        <v/>
      </c>
      <c r="B468" s="14" t="n"/>
      <c r="C468" s="14" t="n"/>
      <c r="D468" s="14" t="n"/>
      <c r="E468" s="14" t="n"/>
      <c r="F468" s="14" t="n"/>
      <c r="G468" s="14" t="n"/>
      <c r="H468" s="14" t="n"/>
      <c r="I468" s="14" t="n"/>
      <c r="J468" s="14" t="n"/>
      <c r="K468" s="14" t="n"/>
      <c r="L468" s="7">
        <f>IF(K468="","",IF(K468="Nuovo",1,IF(K468="Tentativo contatto",1,IF(K468="Contattato",2,IF(K468="Qualificato",4,IF(K468="Visita fissata",5,IF(K468="Visita effettuata",6,IF(K468="Trattativa",7,IF(K468="Offerta",8,IF(K468="Prenotazione",9,IF(K468="Venduto",10,""))))))))))))</f>
        <v/>
      </c>
      <c r="M468" s="14" t="n"/>
      <c r="N468" s="7">
        <f>IF(L468&gt;=4,1,0)</f>
        <v/>
      </c>
      <c r="O468" s="7">
        <f>IF(L468&gt;=6,1,0)</f>
        <v/>
      </c>
      <c r="P468" s="7">
        <f>IF(L468&gt;=7,1,0)</f>
        <v/>
      </c>
      <c r="Q468" s="7">
        <f>IF(L468&gt;=8,1,0)</f>
        <v/>
      </c>
      <c r="R468" s="7">
        <f>IF(L468&gt;=9,1,0)</f>
        <v/>
      </c>
      <c r="S468" s="7">
        <f>IF(OR(L468=10,M468="Vinta"),1,0)</f>
        <v/>
      </c>
      <c r="T468" s="7">
        <f>IF(M468="Persa",1,0)</f>
        <v/>
      </c>
      <c r="U468" s="14" t="n"/>
      <c r="V468" s="14" t="n"/>
      <c r="W468" s="14" t="n"/>
      <c r="X468" s="14" t="n"/>
      <c r="Y468" s="15" t="n"/>
      <c r="Z468" s="15" t="n"/>
      <c r="AA468" s="15" t="n"/>
      <c r="AB468" s="14" t="n"/>
      <c r="AC468" s="7">
        <f>IF(B468="","",IF(AB468="",TODAY()-B468,AB468-B468))</f>
        <v/>
      </c>
      <c r="AD468" s="14" t="n"/>
      <c r="AE468" s="14" t="n"/>
      <c r="AF468" s="14" t="n"/>
      <c r="AG468" s="37">
        <f>IF(B468="","",MAX(B468,IF(U468="",0,U468),IF(W468="",0,W468),IF(AB468="",0,AB468),IF(AN468="",0,AN468)))</f>
        <v/>
      </c>
      <c r="AH468" s="11">
        <f>IF(AG468="","",TODAY()-AG468)</f>
        <v/>
      </c>
      <c r="AI468" s="11">
        <f>IF(B468="","",MIN(100,IF(J468&gt;=300000,20,IF(J468&gt;=200000,10,5))+IF(OR(C468="Referral",C468="Passaparola"),20,IF(OR(C468="Sito web",C468="LinkedIn",C468="Email marketing"),15,10))+IF(L468&gt;=8,25,IF(L468&gt;=6,18,IF(L468&gt;=4,12,5)))+IF(AND(V468&lt;&gt;"",V468&lt;&gt;"Non risponde",V468&lt;&gt;"Non interessato"),10,0)+IF(X468="Eseguita",10,0)+IF(Z468&gt;0,15,0)))</f>
        <v/>
      </c>
      <c r="AJ468" s="11">
        <f>IF(AI468="","",IF(AI468&gt;=80,"Hot",IF(AI468&gt;=60,"Alta",IF(AI468&gt;=40,"Media","Bassa"))))</f>
        <v/>
      </c>
      <c r="AK468" s="11">
        <f>IF(B468="","",IF(U468="",TODAY()-B468,U468-B468))</f>
        <v/>
      </c>
      <c r="AL468" s="11">
        <f>IF(B468="","",IF(M468="Vinta","Chiusa - vinta",IF(M468="Persa","Chiusa - persa",IF(AND(U468="",TODAY()-B468&gt;1),"Contattare subito",IF(AND(M468="In corso",AH468&gt;7),"Lead in stallo",IF(AND(AN468&lt;&gt;"",AN468&lt;TODAY(),M468="In corso"),"Follow-up scaduto",IF(AND(K468="Offerta",Y468="",W468&lt;&gt;"",TODAY()-W468&gt;3),"Verificare offerta","OK"))))))</f>
        <v/>
      </c>
      <c r="AM468" s="38" t="n"/>
      <c r="AN468" s="39" t="n"/>
      <c r="AO468" s="11">
        <f>IF(AND(AN468&lt;&gt;"",AN468&lt;TODAY(),M468="In corso"),1,0)</f>
        <v/>
      </c>
      <c r="AP468" s="84">
        <f>IF(B468="","",IF(OR(M468="Vinta",M468="Persa"),0,IF(AL468="Contattare subito",50,0)+IF(AL468="Follow-up scaduto",40,0)+IF(AL468="Lead in stallo",35,0)+IF(AJ468="Hot",30,IF(AJ468="Alta",20,IF(AJ468="Media",10,0)))+IF(AO468=1,10,0)+L468/10+ROW()/100000))</f>
        <v/>
      </c>
    </row>
    <row r="469">
      <c r="A469" s="7">
        <f>IF(B469="","",ROW()-1)</f>
        <v/>
      </c>
      <c r="B469" s="14" t="n"/>
      <c r="C469" s="14" t="n"/>
      <c r="D469" s="14" t="n"/>
      <c r="E469" s="14" t="n"/>
      <c r="F469" s="14" t="n"/>
      <c r="G469" s="14" t="n"/>
      <c r="H469" s="14" t="n"/>
      <c r="I469" s="14" t="n"/>
      <c r="J469" s="14" t="n"/>
      <c r="K469" s="14" t="n"/>
      <c r="L469" s="7">
        <f>IF(K469="","",IF(K469="Nuovo",1,IF(K469="Tentativo contatto",1,IF(K469="Contattato",2,IF(K469="Qualificato",4,IF(K469="Visita fissata",5,IF(K469="Visita effettuata",6,IF(K469="Trattativa",7,IF(K469="Offerta",8,IF(K469="Prenotazione",9,IF(K469="Venduto",10,""))))))))))))</f>
        <v/>
      </c>
      <c r="M469" s="14" t="n"/>
      <c r="N469" s="7">
        <f>IF(L469&gt;=4,1,0)</f>
        <v/>
      </c>
      <c r="O469" s="7">
        <f>IF(L469&gt;=6,1,0)</f>
        <v/>
      </c>
      <c r="P469" s="7">
        <f>IF(L469&gt;=7,1,0)</f>
        <v/>
      </c>
      <c r="Q469" s="7">
        <f>IF(L469&gt;=8,1,0)</f>
        <v/>
      </c>
      <c r="R469" s="7">
        <f>IF(L469&gt;=9,1,0)</f>
        <v/>
      </c>
      <c r="S469" s="7">
        <f>IF(OR(L469=10,M469="Vinta"),1,0)</f>
        <v/>
      </c>
      <c r="T469" s="7">
        <f>IF(M469="Persa",1,0)</f>
        <v/>
      </c>
      <c r="U469" s="14" t="n"/>
      <c r="V469" s="14" t="n"/>
      <c r="W469" s="14" t="n"/>
      <c r="X469" s="14" t="n"/>
      <c r="Y469" s="15" t="n"/>
      <c r="Z469" s="15" t="n"/>
      <c r="AA469" s="15" t="n"/>
      <c r="AB469" s="14" t="n"/>
      <c r="AC469" s="7">
        <f>IF(B469="","",IF(AB469="",TODAY()-B469,AB469-B469))</f>
        <v/>
      </c>
      <c r="AD469" s="14" t="n"/>
      <c r="AE469" s="14" t="n"/>
      <c r="AF469" s="14" t="n"/>
      <c r="AG469" s="37">
        <f>IF(B469="","",MAX(B469,IF(U469="",0,U469),IF(W469="",0,W469),IF(AB469="",0,AB469),IF(AN469="",0,AN469)))</f>
        <v/>
      </c>
      <c r="AH469" s="11">
        <f>IF(AG469="","",TODAY()-AG469)</f>
        <v/>
      </c>
      <c r="AI469" s="11">
        <f>IF(B469="","",MIN(100,IF(J469&gt;=300000,20,IF(J469&gt;=200000,10,5))+IF(OR(C469="Referral",C469="Passaparola"),20,IF(OR(C469="Sito web",C469="LinkedIn",C469="Email marketing"),15,10))+IF(L469&gt;=8,25,IF(L469&gt;=6,18,IF(L469&gt;=4,12,5)))+IF(AND(V469&lt;&gt;"",V469&lt;&gt;"Non risponde",V469&lt;&gt;"Non interessato"),10,0)+IF(X469="Eseguita",10,0)+IF(Z469&gt;0,15,0)))</f>
        <v/>
      </c>
      <c r="AJ469" s="11">
        <f>IF(AI469="","",IF(AI469&gt;=80,"Hot",IF(AI469&gt;=60,"Alta",IF(AI469&gt;=40,"Media","Bassa"))))</f>
        <v/>
      </c>
      <c r="AK469" s="11">
        <f>IF(B469="","",IF(U469="",TODAY()-B469,U469-B469))</f>
        <v/>
      </c>
      <c r="AL469" s="11">
        <f>IF(B469="","",IF(M469="Vinta","Chiusa - vinta",IF(M469="Persa","Chiusa - persa",IF(AND(U469="",TODAY()-B469&gt;1),"Contattare subito",IF(AND(M469="In corso",AH469&gt;7),"Lead in stallo",IF(AND(AN469&lt;&gt;"",AN469&lt;TODAY(),M469="In corso"),"Follow-up scaduto",IF(AND(K469="Offerta",Y469="",W469&lt;&gt;"",TODAY()-W469&gt;3),"Verificare offerta","OK"))))))</f>
        <v/>
      </c>
      <c r="AM469" s="38" t="n"/>
      <c r="AN469" s="39" t="n"/>
      <c r="AO469" s="11">
        <f>IF(AND(AN469&lt;&gt;"",AN469&lt;TODAY(),M469="In corso"),1,0)</f>
        <v/>
      </c>
      <c r="AP469" s="84">
        <f>IF(B469="","",IF(OR(M469="Vinta",M469="Persa"),0,IF(AL469="Contattare subito",50,0)+IF(AL469="Follow-up scaduto",40,0)+IF(AL469="Lead in stallo",35,0)+IF(AJ469="Hot",30,IF(AJ469="Alta",20,IF(AJ469="Media",10,0)))+IF(AO469=1,10,0)+L469/10+ROW()/100000))</f>
        <v/>
      </c>
    </row>
    <row r="470">
      <c r="A470" s="7">
        <f>IF(B470="","",ROW()-1)</f>
        <v/>
      </c>
      <c r="B470" s="14" t="n"/>
      <c r="C470" s="14" t="n"/>
      <c r="D470" s="14" t="n"/>
      <c r="E470" s="14" t="n"/>
      <c r="F470" s="14" t="n"/>
      <c r="G470" s="14" t="n"/>
      <c r="H470" s="14" t="n"/>
      <c r="I470" s="14" t="n"/>
      <c r="J470" s="14" t="n"/>
      <c r="K470" s="14" t="n"/>
      <c r="L470" s="7">
        <f>IF(K470="","",IF(K470="Nuovo",1,IF(K470="Tentativo contatto",1,IF(K470="Contattato",2,IF(K470="Qualificato",4,IF(K470="Visita fissata",5,IF(K470="Visita effettuata",6,IF(K470="Trattativa",7,IF(K470="Offerta",8,IF(K470="Prenotazione",9,IF(K470="Venduto",10,""))))))))))))</f>
        <v/>
      </c>
      <c r="M470" s="14" t="n"/>
      <c r="N470" s="7">
        <f>IF(L470&gt;=4,1,0)</f>
        <v/>
      </c>
      <c r="O470" s="7">
        <f>IF(L470&gt;=6,1,0)</f>
        <v/>
      </c>
      <c r="P470" s="7">
        <f>IF(L470&gt;=7,1,0)</f>
        <v/>
      </c>
      <c r="Q470" s="7">
        <f>IF(L470&gt;=8,1,0)</f>
        <v/>
      </c>
      <c r="R470" s="7">
        <f>IF(L470&gt;=9,1,0)</f>
        <v/>
      </c>
      <c r="S470" s="7">
        <f>IF(OR(L470=10,M470="Vinta"),1,0)</f>
        <v/>
      </c>
      <c r="T470" s="7">
        <f>IF(M470="Persa",1,0)</f>
        <v/>
      </c>
      <c r="U470" s="14" t="n"/>
      <c r="V470" s="14" t="n"/>
      <c r="W470" s="14" t="n"/>
      <c r="X470" s="14" t="n"/>
      <c r="Y470" s="15" t="n"/>
      <c r="Z470" s="15" t="n"/>
      <c r="AA470" s="15" t="n"/>
      <c r="AB470" s="14" t="n"/>
      <c r="AC470" s="7">
        <f>IF(B470="","",IF(AB470="",TODAY()-B470,AB470-B470))</f>
        <v/>
      </c>
      <c r="AD470" s="14" t="n"/>
      <c r="AE470" s="14" t="n"/>
      <c r="AF470" s="14" t="n"/>
      <c r="AG470" s="37">
        <f>IF(B470="","",MAX(B470,IF(U470="",0,U470),IF(W470="",0,W470),IF(AB470="",0,AB470),IF(AN470="",0,AN470)))</f>
        <v/>
      </c>
      <c r="AH470" s="11">
        <f>IF(AG470="","",TODAY()-AG470)</f>
        <v/>
      </c>
      <c r="AI470" s="11">
        <f>IF(B470="","",MIN(100,IF(J470&gt;=300000,20,IF(J470&gt;=200000,10,5))+IF(OR(C470="Referral",C470="Passaparola"),20,IF(OR(C470="Sito web",C470="LinkedIn",C470="Email marketing"),15,10))+IF(L470&gt;=8,25,IF(L470&gt;=6,18,IF(L470&gt;=4,12,5)))+IF(AND(V470&lt;&gt;"",V470&lt;&gt;"Non risponde",V470&lt;&gt;"Non interessato"),10,0)+IF(X470="Eseguita",10,0)+IF(Z470&gt;0,15,0)))</f>
        <v/>
      </c>
      <c r="AJ470" s="11">
        <f>IF(AI470="","",IF(AI470&gt;=80,"Hot",IF(AI470&gt;=60,"Alta",IF(AI470&gt;=40,"Media","Bassa"))))</f>
        <v/>
      </c>
      <c r="AK470" s="11">
        <f>IF(B470="","",IF(U470="",TODAY()-B470,U470-B470))</f>
        <v/>
      </c>
      <c r="AL470" s="11">
        <f>IF(B470="","",IF(M470="Vinta","Chiusa - vinta",IF(M470="Persa","Chiusa - persa",IF(AND(U470="",TODAY()-B470&gt;1),"Contattare subito",IF(AND(M470="In corso",AH470&gt;7),"Lead in stallo",IF(AND(AN470&lt;&gt;"",AN470&lt;TODAY(),M470="In corso"),"Follow-up scaduto",IF(AND(K470="Offerta",Y470="",W470&lt;&gt;"",TODAY()-W470&gt;3),"Verificare offerta","OK"))))))</f>
        <v/>
      </c>
      <c r="AM470" s="38" t="n"/>
      <c r="AN470" s="39" t="n"/>
      <c r="AO470" s="11">
        <f>IF(AND(AN470&lt;&gt;"",AN470&lt;TODAY(),M470="In corso"),1,0)</f>
        <v/>
      </c>
      <c r="AP470" s="84">
        <f>IF(B470="","",IF(OR(M470="Vinta",M470="Persa"),0,IF(AL470="Contattare subito",50,0)+IF(AL470="Follow-up scaduto",40,0)+IF(AL470="Lead in stallo",35,0)+IF(AJ470="Hot",30,IF(AJ470="Alta",20,IF(AJ470="Media",10,0)))+IF(AO470=1,10,0)+L470/10+ROW()/100000))</f>
        <v/>
      </c>
    </row>
    <row r="471">
      <c r="A471" s="7">
        <f>IF(B471="","",ROW()-1)</f>
        <v/>
      </c>
      <c r="B471" s="14" t="n"/>
      <c r="C471" s="14" t="n"/>
      <c r="D471" s="14" t="n"/>
      <c r="E471" s="14" t="n"/>
      <c r="F471" s="14" t="n"/>
      <c r="G471" s="14" t="n"/>
      <c r="H471" s="14" t="n"/>
      <c r="I471" s="14" t="n"/>
      <c r="J471" s="14" t="n"/>
      <c r="K471" s="14" t="n"/>
      <c r="L471" s="7">
        <f>IF(K471="","",IF(K471="Nuovo",1,IF(K471="Tentativo contatto",1,IF(K471="Contattato",2,IF(K471="Qualificato",4,IF(K471="Visita fissata",5,IF(K471="Visita effettuata",6,IF(K471="Trattativa",7,IF(K471="Offerta",8,IF(K471="Prenotazione",9,IF(K471="Venduto",10,""))))))))))))</f>
        <v/>
      </c>
      <c r="M471" s="14" t="n"/>
      <c r="N471" s="7">
        <f>IF(L471&gt;=4,1,0)</f>
        <v/>
      </c>
      <c r="O471" s="7">
        <f>IF(L471&gt;=6,1,0)</f>
        <v/>
      </c>
      <c r="P471" s="7">
        <f>IF(L471&gt;=7,1,0)</f>
        <v/>
      </c>
      <c r="Q471" s="7">
        <f>IF(L471&gt;=8,1,0)</f>
        <v/>
      </c>
      <c r="R471" s="7">
        <f>IF(L471&gt;=9,1,0)</f>
        <v/>
      </c>
      <c r="S471" s="7">
        <f>IF(OR(L471=10,M471="Vinta"),1,0)</f>
        <v/>
      </c>
      <c r="T471" s="7">
        <f>IF(M471="Persa",1,0)</f>
        <v/>
      </c>
      <c r="U471" s="14" t="n"/>
      <c r="V471" s="14" t="n"/>
      <c r="W471" s="14" t="n"/>
      <c r="X471" s="14" t="n"/>
      <c r="Y471" s="15" t="n"/>
      <c r="Z471" s="15" t="n"/>
      <c r="AA471" s="15" t="n"/>
      <c r="AB471" s="14" t="n"/>
      <c r="AC471" s="7">
        <f>IF(B471="","",IF(AB471="",TODAY()-B471,AB471-B471))</f>
        <v/>
      </c>
      <c r="AD471" s="14" t="n"/>
      <c r="AE471" s="14" t="n"/>
      <c r="AF471" s="14" t="n"/>
      <c r="AG471" s="37">
        <f>IF(B471="","",MAX(B471,IF(U471="",0,U471),IF(W471="",0,W471),IF(AB471="",0,AB471),IF(AN471="",0,AN471)))</f>
        <v/>
      </c>
      <c r="AH471" s="11">
        <f>IF(AG471="","",TODAY()-AG471)</f>
        <v/>
      </c>
      <c r="AI471" s="11">
        <f>IF(B471="","",MIN(100,IF(J471&gt;=300000,20,IF(J471&gt;=200000,10,5))+IF(OR(C471="Referral",C471="Passaparola"),20,IF(OR(C471="Sito web",C471="LinkedIn",C471="Email marketing"),15,10))+IF(L471&gt;=8,25,IF(L471&gt;=6,18,IF(L471&gt;=4,12,5)))+IF(AND(V471&lt;&gt;"",V471&lt;&gt;"Non risponde",V471&lt;&gt;"Non interessato"),10,0)+IF(X471="Eseguita",10,0)+IF(Z471&gt;0,15,0)))</f>
        <v/>
      </c>
      <c r="AJ471" s="11">
        <f>IF(AI471="","",IF(AI471&gt;=80,"Hot",IF(AI471&gt;=60,"Alta",IF(AI471&gt;=40,"Media","Bassa"))))</f>
        <v/>
      </c>
      <c r="AK471" s="11">
        <f>IF(B471="","",IF(U471="",TODAY()-B471,U471-B471))</f>
        <v/>
      </c>
      <c r="AL471" s="11">
        <f>IF(B471="","",IF(M471="Vinta","Chiusa - vinta",IF(M471="Persa","Chiusa - persa",IF(AND(U471="",TODAY()-B471&gt;1),"Contattare subito",IF(AND(M471="In corso",AH471&gt;7),"Lead in stallo",IF(AND(AN471&lt;&gt;"",AN471&lt;TODAY(),M471="In corso"),"Follow-up scaduto",IF(AND(K471="Offerta",Y471="",W471&lt;&gt;"",TODAY()-W471&gt;3),"Verificare offerta","OK"))))))</f>
        <v/>
      </c>
      <c r="AM471" s="38" t="n"/>
      <c r="AN471" s="39" t="n"/>
      <c r="AO471" s="11">
        <f>IF(AND(AN471&lt;&gt;"",AN471&lt;TODAY(),M471="In corso"),1,0)</f>
        <v/>
      </c>
      <c r="AP471" s="84">
        <f>IF(B471="","",IF(OR(M471="Vinta",M471="Persa"),0,IF(AL471="Contattare subito",50,0)+IF(AL471="Follow-up scaduto",40,0)+IF(AL471="Lead in stallo",35,0)+IF(AJ471="Hot",30,IF(AJ471="Alta",20,IF(AJ471="Media",10,0)))+IF(AO471=1,10,0)+L471/10+ROW()/100000))</f>
        <v/>
      </c>
    </row>
    <row r="472">
      <c r="A472" s="7">
        <f>IF(B472="","",ROW()-1)</f>
        <v/>
      </c>
      <c r="B472" s="14" t="n"/>
      <c r="C472" s="14" t="n"/>
      <c r="D472" s="14" t="n"/>
      <c r="E472" s="14" t="n"/>
      <c r="F472" s="14" t="n"/>
      <c r="G472" s="14" t="n"/>
      <c r="H472" s="14" t="n"/>
      <c r="I472" s="14" t="n"/>
      <c r="J472" s="14" t="n"/>
      <c r="K472" s="14" t="n"/>
      <c r="L472" s="7">
        <f>IF(K472="","",IF(K472="Nuovo",1,IF(K472="Tentativo contatto",1,IF(K472="Contattato",2,IF(K472="Qualificato",4,IF(K472="Visita fissata",5,IF(K472="Visita effettuata",6,IF(K472="Trattativa",7,IF(K472="Offerta",8,IF(K472="Prenotazione",9,IF(K472="Venduto",10,""))))))))))))</f>
        <v/>
      </c>
      <c r="M472" s="14" t="n"/>
      <c r="N472" s="7">
        <f>IF(L472&gt;=4,1,0)</f>
        <v/>
      </c>
      <c r="O472" s="7">
        <f>IF(L472&gt;=6,1,0)</f>
        <v/>
      </c>
      <c r="P472" s="7">
        <f>IF(L472&gt;=7,1,0)</f>
        <v/>
      </c>
      <c r="Q472" s="7">
        <f>IF(L472&gt;=8,1,0)</f>
        <v/>
      </c>
      <c r="R472" s="7">
        <f>IF(L472&gt;=9,1,0)</f>
        <v/>
      </c>
      <c r="S472" s="7">
        <f>IF(OR(L472=10,M472="Vinta"),1,0)</f>
        <v/>
      </c>
      <c r="T472" s="7">
        <f>IF(M472="Persa",1,0)</f>
        <v/>
      </c>
      <c r="U472" s="14" t="n"/>
      <c r="V472" s="14" t="n"/>
      <c r="W472" s="14" t="n"/>
      <c r="X472" s="14" t="n"/>
      <c r="Y472" s="15" t="n"/>
      <c r="Z472" s="15" t="n"/>
      <c r="AA472" s="15" t="n"/>
      <c r="AB472" s="14" t="n"/>
      <c r="AC472" s="7">
        <f>IF(B472="","",IF(AB472="",TODAY()-B472,AB472-B472))</f>
        <v/>
      </c>
      <c r="AD472" s="14" t="n"/>
      <c r="AE472" s="14" t="n"/>
      <c r="AF472" s="14" t="n"/>
      <c r="AG472" s="37">
        <f>IF(B472="","",MAX(B472,IF(U472="",0,U472),IF(W472="",0,W472),IF(AB472="",0,AB472),IF(AN472="",0,AN472)))</f>
        <v/>
      </c>
      <c r="AH472" s="11">
        <f>IF(AG472="","",TODAY()-AG472)</f>
        <v/>
      </c>
      <c r="AI472" s="11">
        <f>IF(B472="","",MIN(100,IF(J472&gt;=300000,20,IF(J472&gt;=200000,10,5))+IF(OR(C472="Referral",C472="Passaparola"),20,IF(OR(C472="Sito web",C472="LinkedIn",C472="Email marketing"),15,10))+IF(L472&gt;=8,25,IF(L472&gt;=6,18,IF(L472&gt;=4,12,5)))+IF(AND(V472&lt;&gt;"",V472&lt;&gt;"Non risponde",V472&lt;&gt;"Non interessato"),10,0)+IF(X472="Eseguita",10,0)+IF(Z472&gt;0,15,0)))</f>
        <v/>
      </c>
      <c r="AJ472" s="11">
        <f>IF(AI472="","",IF(AI472&gt;=80,"Hot",IF(AI472&gt;=60,"Alta",IF(AI472&gt;=40,"Media","Bassa"))))</f>
        <v/>
      </c>
      <c r="AK472" s="11">
        <f>IF(B472="","",IF(U472="",TODAY()-B472,U472-B472))</f>
        <v/>
      </c>
      <c r="AL472" s="11">
        <f>IF(B472="","",IF(M472="Vinta","Chiusa - vinta",IF(M472="Persa","Chiusa - persa",IF(AND(U472="",TODAY()-B472&gt;1),"Contattare subito",IF(AND(M472="In corso",AH472&gt;7),"Lead in stallo",IF(AND(AN472&lt;&gt;"",AN472&lt;TODAY(),M472="In corso"),"Follow-up scaduto",IF(AND(K472="Offerta",Y472="",W472&lt;&gt;"",TODAY()-W472&gt;3),"Verificare offerta","OK"))))))</f>
        <v/>
      </c>
      <c r="AM472" s="38" t="n"/>
      <c r="AN472" s="39" t="n"/>
      <c r="AO472" s="11">
        <f>IF(AND(AN472&lt;&gt;"",AN472&lt;TODAY(),M472="In corso"),1,0)</f>
        <v/>
      </c>
      <c r="AP472" s="84">
        <f>IF(B472="","",IF(OR(M472="Vinta",M472="Persa"),0,IF(AL472="Contattare subito",50,0)+IF(AL472="Follow-up scaduto",40,0)+IF(AL472="Lead in stallo",35,0)+IF(AJ472="Hot",30,IF(AJ472="Alta",20,IF(AJ472="Media",10,0)))+IF(AO472=1,10,0)+L472/10+ROW()/100000))</f>
        <v/>
      </c>
    </row>
    <row r="473">
      <c r="A473" s="7">
        <f>IF(B473="","",ROW()-1)</f>
        <v/>
      </c>
      <c r="B473" s="14" t="n"/>
      <c r="C473" s="14" t="n"/>
      <c r="D473" s="14" t="n"/>
      <c r="E473" s="14" t="n"/>
      <c r="F473" s="14" t="n"/>
      <c r="G473" s="14" t="n"/>
      <c r="H473" s="14" t="n"/>
      <c r="I473" s="14" t="n"/>
      <c r="J473" s="14" t="n"/>
      <c r="K473" s="14" t="n"/>
      <c r="L473" s="7">
        <f>IF(K473="","",IF(K473="Nuovo",1,IF(K473="Tentativo contatto",1,IF(K473="Contattato",2,IF(K473="Qualificato",4,IF(K473="Visita fissata",5,IF(K473="Visita effettuata",6,IF(K473="Trattativa",7,IF(K473="Offerta",8,IF(K473="Prenotazione",9,IF(K473="Venduto",10,""))))))))))))</f>
        <v/>
      </c>
      <c r="M473" s="14" t="n"/>
      <c r="N473" s="7">
        <f>IF(L473&gt;=4,1,0)</f>
        <v/>
      </c>
      <c r="O473" s="7">
        <f>IF(L473&gt;=6,1,0)</f>
        <v/>
      </c>
      <c r="P473" s="7">
        <f>IF(L473&gt;=7,1,0)</f>
        <v/>
      </c>
      <c r="Q473" s="7">
        <f>IF(L473&gt;=8,1,0)</f>
        <v/>
      </c>
      <c r="R473" s="7">
        <f>IF(L473&gt;=9,1,0)</f>
        <v/>
      </c>
      <c r="S473" s="7">
        <f>IF(OR(L473=10,M473="Vinta"),1,0)</f>
        <v/>
      </c>
      <c r="T473" s="7">
        <f>IF(M473="Persa",1,0)</f>
        <v/>
      </c>
      <c r="U473" s="14" t="n"/>
      <c r="V473" s="14" t="n"/>
      <c r="W473" s="14" t="n"/>
      <c r="X473" s="14" t="n"/>
      <c r="Y473" s="15" t="n"/>
      <c r="Z473" s="15" t="n"/>
      <c r="AA473" s="15" t="n"/>
      <c r="AB473" s="14" t="n"/>
      <c r="AC473" s="7">
        <f>IF(B473="","",IF(AB473="",TODAY()-B473,AB473-B473))</f>
        <v/>
      </c>
      <c r="AD473" s="14" t="n"/>
      <c r="AE473" s="14" t="n"/>
      <c r="AF473" s="14" t="n"/>
      <c r="AG473" s="37">
        <f>IF(B473="","",MAX(B473,IF(U473="",0,U473),IF(W473="",0,W473),IF(AB473="",0,AB473),IF(AN473="",0,AN473)))</f>
        <v/>
      </c>
      <c r="AH473" s="11">
        <f>IF(AG473="","",TODAY()-AG473)</f>
        <v/>
      </c>
      <c r="AI473" s="11">
        <f>IF(B473="","",MIN(100,IF(J473&gt;=300000,20,IF(J473&gt;=200000,10,5))+IF(OR(C473="Referral",C473="Passaparola"),20,IF(OR(C473="Sito web",C473="LinkedIn",C473="Email marketing"),15,10))+IF(L473&gt;=8,25,IF(L473&gt;=6,18,IF(L473&gt;=4,12,5)))+IF(AND(V473&lt;&gt;"",V473&lt;&gt;"Non risponde",V473&lt;&gt;"Non interessato"),10,0)+IF(X473="Eseguita",10,0)+IF(Z473&gt;0,15,0)))</f>
        <v/>
      </c>
      <c r="AJ473" s="11">
        <f>IF(AI473="","",IF(AI473&gt;=80,"Hot",IF(AI473&gt;=60,"Alta",IF(AI473&gt;=40,"Media","Bassa"))))</f>
        <v/>
      </c>
      <c r="AK473" s="11">
        <f>IF(B473="","",IF(U473="",TODAY()-B473,U473-B473))</f>
        <v/>
      </c>
      <c r="AL473" s="11">
        <f>IF(B473="","",IF(M473="Vinta","Chiusa - vinta",IF(M473="Persa","Chiusa - persa",IF(AND(U473="",TODAY()-B473&gt;1),"Contattare subito",IF(AND(M473="In corso",AH473&gt;7),"Lead in stallo",IF(AND(AN473&lt;&gt;"",AN473&lt;TODAY(),M473="In corso"),"Follow-up scaduto",IF(AND(K473="Offerta",Y473="",W473&lt;&gt;"",TODAY()-W473&gt;3),"Verificare offerta","OK"))))))</f>
        <v/>
      </c>
      <c r="AM473" s="38" t="n"/>
      <c r="AN473" s="39" t="n"/>
      <c r="AO473" s="11">
        <f>IF(AND(AN473&lt;&gt;"",AN473&lt;TODAY(),M473="In corso"),1,0)</f>
        <v/>
      </c>
      <c r="AP473" s="84">
        <f>IF(B473="","",IF(OR(M473="Vinta",M473="Persa"),0,IF(AL473="Contattare subito",50,0)+IF(AL473="Follow-up scaduto",40,0)+IF(AL473="Lead in stallo",35,0)+IF(AJ473="Hot",30,IF(AJ473="Alta",20,IF(AJ473="Media",10,0)))+IF(AO473=1,10,0)+L473/10+ROW()/100000))</f>
        <v/>
      </c>
    </row>
    <row r="474">
      <c r="A474" s="7">
        <f>IF(B474="","",ROW()-1)</f>
        <v/>
      </c>
      <c r="B474" s="14" t="n"/>
      <c r="C474" s="14" t="n"/>
      <c r="D474" s="14" t="n"/>
      <c r="E474" s="14" t="n"/>
      <c r="F474" s="14" t="n"/>
      <c r="G474" s="14" t="n"/>
      <c r="H474" s="14" t="n"/>
      <c r="I474" s="14" t="n"/>
      <c r="J474" s="14" t="n"/>
      <c r="K474" s="14" t="n"/>
      <c r="L474" s="7">
        <f>IF(K474="","",IF(K474="Nuovo",1,IF(K474="Tentativo contatto",1,IF(K474="Contattato",2,IF(K474="Qualificato",4,IF(K474="Visita fissata",5,IF(K474="Visita effettuata",6,IF(K474="Trattativa",7,IF(K474="Offerta",8,IF(K474="Prenotazione",9,IF(K474="Venduto",10,""))))))))))))</f>
        <v/>
      </c>
      <c r="M474" s="14" t="n"/>
      <c r="N474" s="7">
        <f>IF(L474&gt;=4,1,0)</f>
        <v/>
      </c>
      <c r="O474" s="7">
        <f>IF(L474&gt;=6,1,0)</f>
        <v/>
      </c>
      <c r="P474" s="7">
        <f>IF(L474&gt;=7,1,0)</f>
        <v/>
      </c>
      <c r="Q474" s="7">
        <f>IF(L474&gt;=8,1,0)</f>
        <v/>
      </c>
      <c r="R474" s="7">
        <f>IF(L474&gt;=9,1,0)</f>
        <v/>
      </c>
      <c r="S474" s="7">
        <f>IF(OR(L474=10,M474="Vinta"),1,0)</f>
        <v/>
      </c>
      <c r="T474" s="7">
        <f>IF(M474="Persa",1,0)</f>
        <v/>
      </c>
      <c r="U474" s="14" t="n"/>
      <c r="V474" s="14" t="n"/>
      <c r="W474" s="14" t="n"/>
      <c r="X474" s="14" t="n"/>
      <c r="Y474" s="15" t="n"/>
      <c r="Z474" s="15" t="n"/>
      <c r="AA474" s="15" t="n"/>
      <c r="AB474" s="14" t="n"/>
      <c r="AC474" s="7">
        <f>IF(B474="","",IF(AB474="",TODAY()-B474,AB474-B474))</f>
        <v/>
      </c>
      <c r="AD474" s="14" t="n"/>
      <c r="AE474" s="14" t="n"/>
      <c r="AF474" s="14" t="n"/>
      <c r="AG474" s="37">
        <f>IF(B474="","",MAX(B474,IF(U474="",0,U474),IF(W474="",0,W474),IF(AB474="",0,AB474),IF(AN474="",0,AN474)))</f>
        <v/>
      </c>
      <c r="AH474" s="11">
        <f>IF(AG474="","",TODAY()-AG474)</f>
        <v/>
      </c>
      <c r="AI474" s="11">
        <f>IF(B474="","",MIN(100,IF(J474&gt;=300000,20,IF(J474&gt;=200000,10,5))+IF(OR(C474="Referral",C474="Passaparola"),20,IF(OR(C474="Sito web",C474="LinkedIn",C474="Email marketing"),15,10))+IF(L474&gt;=8,25,IF(L474&gt;=6,18,IF(L474&gt;=4,12,5)))+IF(AND(V474&lt;&gt;"",V474&lt;&gt;"Non risponde",V474&lt;&gt;"Non interessato"),10,0)+IF(X474="Eseguita",10,0)+IF(Z474&gt;0,15,0)))</f>
        <v/>
      </c>
      <c r="AJ474" s="11">
        <f>IF(AI474="","",IF(AI474&gt;=80,"Hot",IF(AI474&gt;=60,"Alta",IF(AI474&gt;=40,"Media","Bassa"))))</f>
        <v/>
      </c>
      <c r="AK474" s="11">
        <f>IF(B474="","",IF(U474="",TODAY()-B474,U474-B474))</f>
        <v/>
      </c>
      <c r="AL474" s="11">
        <f>IF(B474="","",IF(M474="Vinta","Chiusa - vinta",IF(M474="Persa","Chiusa - persa",IF(AND(U474="",TODAY()-B474&gt;1),"Contattare subito",IF(AND(M474="In corso",AH474&gt;7),"Lead in stallo",IF(AND(AN474&lt;&gt;"",AN474&lt;TODAY(),M474="In corso"),"Follow-up scaduto",IF(AND(K474="Offerta",Y474="",W474&lt;&gt;"",TODAY()-W474&gt;3),"Verificare offerta","OK"))))))</f>
        <v/>
      </c>
      <c r="AM474" s="38" t="n"/>
      <c r="AN474" s="39" t="n"/>
      <c r="AO474" s="11">
        <f>IF(AND(AN474&lt;&gt;"",AN474&lt;TODAY(),M474="In corso"),1,0)</f>
        <v/>
      </c>
      <c r="AP474" s="84">
        <f>IF(B474="","",IF(OR(M474="Vinta",M474="Persa"),0,IF(AL474="Contattare subito",50,0)+IF(AL474="Follow-up scaduto",40,0)+IF(AL474="Lead in stallo",35,0)+IF(AJ474="Hot",30,IF(AJ474="Alta",20,IF(AJ474="Media",10,0)))+IF(AO474=1,10,0)+L474/10+ROW()/100000))</f>
        <v/>
      </c>
    </row>
    <row r="475">
      <c r="A475" s="7">
        <f>IF(B475="","",ROW()-1)</f>
        <v/>
      </c>
      <c r="B475" s="14" t="n"/>
      <c r="C475" s="14" t="n"/>
      <c r="D475" s="14" t="n"/>
      <c r="E475" s="14" t="n"/>
      <c r="F475" s="14" t="n"/>
      <c r="G475" s="14" t="n"/>
      <c r="H475" s="14" t="n"/>
      <c r="I475" s="14" t="n"/>
      <c r="J475" s="14" t="n"/>
      <c r="K475" s="14" t="n"/>
      <c r="L475" s="7">
        <f>IF(K475="","",IF(K475="Nuovo",1,IF(K475="Tentativo contatto",1,IF(K475="Contattato",2,IF(K475="Qualificato",4,IF(K475="Visita fissata",5,IF(K475="Visita effettuata",6,IF(K475="Trattativa",7,IF(K475="Offerta",8,IF(K475="Prenotazione",9,IF(K475="Venduto",10,""))))))))))))</f>
        <v/>
      </c>
      <c r="M475" s="14" t="n"/>
      <c r="N475" s="7">
        <f>IF(L475&gt;=4,1,0)</f>
        <v/>
      </c>
      <c r="O475" s="7">
        <f>IF(L475&gt;=6,1,0)</f>
        <v/>
      </c>
      <c r="P475" s="7">
        <f>IF(L475&gt;=7,1,0)</f>
        <v/>
      </c>
      <c r="Q475" s="7">
        <f>IF(L475&gt;=8,1,0)</f>
        <v/>
      </c>
      <c r="R475" s="7">
        <f>IF(L475&gt;=9,1,0)</f>
        <v/>
      </c>
      <c r="S475" s="7">
        <f>IF(OR(L475=10,M475="Vinta"),1,0)</f>
        <v/>
      </c>
      <c r="T475" s="7">
        <f>IF(M475="Persa",1,0)</f>
        <v/>
      </c>
      <c r="U475" s="14" t="n"/>
      <c r="V475" s="14" t="n"/>
      <c r="W475" s="14" t="n"/>
      <c r="X475" s="14" t="n"/>
      <c r="Y475" s="15" t="n"/>
      <c r="Z475" s="15" t="n"/>
      <c r="AA475" s="15" t="n"/>
      <c r="AB475" s="14" t="n"/>
      <c r="AC475" s="7">
        <f>IF(B475="","",IF(AB475="",TODAY()-B475,AB475-B475))</f>
        <v/>
      </c>
      <c r="AD475" s="14" t="n"/>
      <c r="AE475" s="14" t="n"/>
      <c r="AF475" s="14" t="n"/>
      <c r="AG475" s="37">
        <f>IF(B475="","",MAX(B475,IF(U475="",0,U475),IF(W475="",0,W475),IF(AB475="",0,AB475),IF(AN475="",0,AN475)))</f>
        <v/>
      </c>
      <c r="AH475" s="11">
        <f>IF(AG475="","",TODAY()-AG475)</f>
        <v/>
      </c>
      <c r="AI475" s="11">
        <f>IF(B475="","",MIN(100,IF(J475&gt;=300000,20,IF(J475&gt;=200000,10,5))+IF(OR(C475="Referral",C475="Passaparola"),20,IF(OR(C475="Sito web",C475="LinkedIn",C475="Email marketing"),15,10))+IF(L475&gt;=8,25,IF(L475&gt;=6,18,IF(L475&gt;=4,12,5)))+IF(AND(V475&lt;&gt;"",V475&lt;&gt;"Non risponde",V475&lt;&gt;"Non interessato"),10,0)+IF(X475="Eseguita",10,0)+IF(Z475&gt;0,15,0)))</f>
        <v/>
      </c>
      <c r="AJ475" s="11">
        <f>IF(AI475="","",IF(AI475&gt;=80,"Hot",IF(AI475&gt;=60,"Alta",IF(AI475&gt;=40,"Media","Bassa"))))</f>
        <v/>
      </c>
      <c r="AK475" s="11">
        <f>IF(B475="","",IF(U475="",TODAY()-B475,U475-B475))</f>
        <v/>
      </c>
      <c r="AL475" s="11">
        <f>IF(B475="","",IF(M475="Vinta","Chiusa - vinta",IF(M475="Persa","Chiusa - persa",IF(AND(U475="",TODAY()-B475&gt;1),"Contattare subito",IF(AND(M475="In corso",AH475&gt;7),"Lead in stallo",IF(AND(AN475&lt;&gt;"",AN475&lt;TODAY(),M475="In corso"),"Follow-up scaduto",IF(AND(K475="Offerta",Y475="",W475&lt;&gt;"",TODAY()-W475&gt;3),"Verificare offerta","OK"))))))</f>
        <v/>
      </c>
      <c r="AM475" s="38" t="n"/>
      <c r="AN475" s="39" t="n"/>
      <c r="AO475" s="11">
        <f>IF(AND(AN475&lt;&gt;"",AN475&lt;TODAY(),M475="In corso"),1,0)</f>
        <v/>
      </c>
      <c r="AP475" s="84">
        <f>IF(B475="","",IF(OR(M475="Vinta",M475="Persa"),0,IF(AL475="Contattare subito",50,0)+IF(AL475="Follow-up scaduto",40,0)+IF(AL475="Lead in stallo",35,0)+IF(AJ475="Hot",30,IF(AJ475="Alta",20,IF(AJ475="Media",10,0)))+IF(AO475=1,10,0)+L475/10+ROW()/100000))</f>
        <v/>
      </c>
    </row>
    <row r="476">
      <c r="A476" s="7">
        <f>IF(B476="","",ROW()-1)</f>
        <v/>
      </c>
      <c r="B476" s="14" t="n"/>
      <c r="C476" s="14" t="n"/>
      <c r="D476" s="14" t="n"/>
      <c r="E476" s="14" t="n"/>
      <c r="F476" s="14" t="n"/>
      <c r="G476" s="14" t="n"/>
      <c r="H476" s="14" t="n"/>
      <c r="I476" s="14" t="n"/>
      <c r="J476" s="14" t="n"/>
      <c r="K476" s="14" t="n"/>
      <c r="L476" s="7">
        <f>IF(K476="","",IF(K476="Nuovo",1,IF(K476="Tentativo contatto",1,IF(K476="Contattato",2,IF(K476="Qualificato",4,IF(K476="Visita fissata",5,IF(K476="Visita effettuata",6,IF(K476="Trattativa",7,IF(K476="Offerta",8,IF(K476="Prenotazione",9,IF(K476="Venduto",10,""))))))))))))</f>
        <v/>
      </c>
      <c r="M476" s="14" t="n"/>
      <c r="N476" s="7">
        <f>IF(L476&gt;=4,1,0)</f>
        <v/>
      </c>
      <c r="O476" s="7">
        <f>IF(L476&gt;=6,1,0)</f>
        <v/>
      </c>
      <c r="P476" s="7">
        <f>IF(L476&gt;=7,1,0)</f>
        <v/>
      </c>
      <c r="Q476" s="7">
        <f>IF(L476&gt;=8,1,0)</f>
        <v/>
      </c>
      <c r="R476" s="7">
        <f>IF(L476&gt;=9,1,0)</f>
        <v/>
      </c>
      <c r="S476" s="7">
        <f>IF(OR(L476=10,M476="Vinta"),1,0)</f>
        <v/>
      </c>
      <c r="T476" s="7">
        <f>IF(M476="Persa",1,0)</f>
        <v/>
      </c>
      <c r="U476" s="14" t="n"/>
      <c r="V476" s="14" t="n"/>
      <c r="W476" s="14" t="n"/>
      <c r="X476" s="14" t="n"/>
      <c r="Y476" s="15" t="n"/>
      <c r="Z476" s="15" t="n"/>
      <c r="AA476" s="15" t="n"/>
      <c r="AB476" s="14" t="n"/>
      <c r="AC476" s="7">
        <f>IF(B476="","",IF(AB476="",TODAY()-B476,AB476-B476))</f>
        <v/>
      </c>
      <c r="AD476" s="14" t="n"/>
      <c r="AE476" s="14" t="n"/>
      <c r="AF476" s="14" t="n"/>
      <c r="AG476" s="37">
        <f>IF(B476="","",MAX(B476,IF(U476="",0,U476),IF(W476="",0,W476),IF(AB476="",0,AB476),IF(AN476="",0,AN476)))</f>
        <v/>
      </c>
      <c r="AH476" s="11">
        <f>IF(AG476="","",TODAY()-AG476)</f>
        <v/>
      </c>
      <c r="AI476" s="11">
        <f>IF(B476="","",MIN(100,IF(J476&gt;=300000,20,IF(J476&gt;=200000,10,5))+IF(OR(C476="Referral",C476="Passaparola"),20,IF(OR(C476="Sito web",C476="LinkedIn",C476="Email marketing"),15,10))+IF(L476&gt;=8,25,IF(L476&gt;=6,18,IF(L476&gt;=4,12,5)))+IF(AND(V476&lt;&gt;"",V476&lt;&gt;"Non risponde",V476&lt;&gt;"Non interessato"),10,0)+IF(X476="Eseguita",10,0)+IF(Z476&gt;0,15,0)))</f>
        <v/>
      </c>
      <c r="AJ476" s="11">
        <f>IF(AI476="","",IF(AI476&gt;=80,"Hot",IF(AI476&gt;=60,"Alta",IF(AI476&gt;=40,"Media","Bassa"))))</f>
        <v/>
      </c>
      <c r="AK476" s="11">
        <f>IF(B476="","",IF(U476="",TODAY()-B476,U476-B476))</f>
        <v/>
      </c>
      <c r="AL476" s="11">
        <f>IF(B476="","",IF(M476="Vinta","Chiusa - vinta",IF(M476="Persa","Chiusa - persa",IF(AND(U476="",TODAY()-B476&gt;1),"Contattare subito",IF(AND(M476="In corso",AH476&gt;7),"Lead in stallo",IF(AND(AN476&lt;&gt;"",AN476&lt;TODAY(),M476="In corso"),"Follow-up scaduto",IF(AND(K476="Offerta",Y476="",W476&lt;&gt;"",TODAY()-W476&gt;3),"Verificare offerta","OK"))))))</f>
        <v/>
      </c>
      <c r="AM476" s="38" t="n"/>
      <c r="AN476" s="39" t="n"/>
      <c r="AO476" s="11">
        <f>IF(AND(AN476&lt;&gt;"",AN476&lt;TODAY(),M476="In corso"),1,0)</f>
        <v/>
      </c>
      <c r="AP476" s="84">
        <f>IF(B476="","",IF(OR(M476="Vinta",M476="Persa"),0,IF(AL476="Contattare subito",50,0)+IF(AL476="Follow-up scaduto",40,0)+IF(AL476="Lead in stallo",35,0)+IF(AJ476="Hot",30,IF(AJ476="Alta",20,IF(AJ476="Media",10,0)))+IF(AO476=1,10,0)+L476/10+ROW()/100000))</f>
        <v/>
      </c>
    </row>
    <row r="477">
      <c r="A477" s="7">
        <f>IF(B477="","",ROW()-1)</f>
        <v/>
      </c>
      <c r="B477" s="14" t="n"/>
      <c r="C477" s="14" t="n"/>
      <c r="D477" s="14" t="n"/>
      <c r="E477" s="14" t="n"/>
      <c r="F477" s="14" t="n"/>
      <c r="G477" s="14" t="n"/>
      <c r="H477" s="14" t="n"/>
      <c r="I477" s="14" t="n"/>
      <c r="J477" s="14" t="n"/>
      <c r="K477" s="14" t="n"/>
      <c r="L477" s="7">
        <f>IF(K477="","",IF(K477="Nuovo",1,IF(K477="Tentativo contatto",1,IF(K477="Contattato",2,IF(K477="Qualificato",4,IF(K477="Visita fissata",5,IF(K477="Visita effettuata",6,IF(K477="Trattativa",7,IF(K477="Offerta",8,IF(K477="Prenotazione",9,IF(K477="Venduto",10,""))))))))))))</f>
        <v/>
      </c>
      <c r="M477" s="14" t="n"/>
      <c r="N477" s="7">
        <f>IF(L477&gt;=4,1,0)</f>
        <v/>
      </c>
      <c r="O477" s="7">
        <f>IF(L477&gt;=6,1,0)</f>
        <v/>
      </c>
      <c r="P477" s="7">
        <f>IF(L477&gt;=7,1,0)</f>
        <v/>
      </c>
      <c r="Q477" s="7">
        <f>IF(L477&gt;=8,1,0)</f>
        <v/>
      </c>
      <c r="R477" s="7">
        <f>IF(L477&gt;=9,1,0)</f>
        <v/>
      </c>
      <c r="S477" s="7">
        <f>IF(OR(L477=10,M477="Vinta"),1,0)</f>
        <v/>
      </c>
      <c r="T477" s="7">
        <f>IF(M477="Persa",1,0)</f>
        <v/>
      </c>
      <c r="U477" s="14" t="n"/>
      <c r="V477" s="14" t="n"/>
      <c r="W477" s="14" t="n"/>
      <c r="X477" s="14" t="n"/>
      <c r="Y477" s="15" t="n"/>
      <c r="Z477" s="15" t="n"/>
      <c r="AA477" s="15" t="n"/>
      <c r="AB477" s="14" t="n"/>
      <c r="AC477" s="7">
        <f>IF(B477="","",IF(AB477="",TODAY()-B477,AB477-B477))</f>
        <v/>
      </c>
      <c r="AD477" s="14" t="n"/>
      <c r="AE477" s="14" t="n"/>
      <c r="AF477" s="14" t="n"/>
      <c r="AG477" s="37">
        <f>IF(B477="","",MAX(B477,IF(U477="",0,U477),IF(W477="",0,W477),IF(AB477="",0,AB477),IF(AN477="",0,AN477)))</f>
        <v/>
      </c>
      <c r="AH477" s="11">
        <f>IF(AG477="","",TODAY()-AG477)</f>
        <v/>
      </c>
      <c r="AI477" s="11">
        <f>IF(B477="","",MIN(100,IF(J477&gt;=300000,20,IF(J477&gt;=200000,10,5))+IF(OR(C477="Referral",C477="Passaparola"),20,IF(OR(C477="Sito web",C477="LinkedIn",C477="Email marketing"),15,10))+IF(L477&gt;=8,25,IF(L477&gt;=6,18,IF(L477&gt;=4,12,5)))+IF(AND(V477&lt;&gt;"",V477&lt;&gt;"Non risponde",V477&lt;&gt;"Non interessato"),10,0)+IF(X477="Eseguita",10,0)+IF(Z477&gt;0,15,0)))</f>
        <v/>
      </c>
      <c r="AJ477" s="11">
        <f>IF(AI477="","",IF(AI477&gt;=80,"Hot",IF(AI477&gt;=60,"Alta",IF(AI477&gt;=40,"Media","Bassa"))))</f>
        <v/>
      </c>
      <c r="AK477" s="11">
        <f>IF(B477="","",IF(U477="",TODAY()-B477,U477-B477))</f>
        <v/>
      </c>
      <c r="AL477" s="11">
        <f>IF(B477="","",IF(M477="Vinta","Chiusa - vinta",IF(M477="Persa","Chiusa - persa",IF(AND(U477="",TODAY()-B477&gt;1),"Contattare subito",IF(AND(M477="In corso",AH477&gt;7),"Lead in stallo",IF(AND(AN477&lt;&gt;"",AN477&lt;TODAY(),M477="In corso"),"Follow-up scaduto",IF(AND(K477="Offerta",Y477="",W477&lt;&gt;"",TODAY()-W477&gt;3),"Verificare offerta","OK"))))))</f>
        <v/>
      </c>
      <c r="AM477" s="38" t="n"/>
      <c r="AN477" s="39" t="n"/>
      <c r="AO477" s="11">
        <f>IF(AND(AN477&lt;&gt;"",AN477&lt;TODAY(),M477="In corso"),1,0)</f>
        <v/>
      </c>
      <c r="AP477" s="84">
        <f>IF(B477="","",IF(OR(M477="Vinta",M477="Persa"),0,IF(AL477="Contattare subito",50,0)+IF(AL477="Follow-up scaduto",40,0)+IF(AL477="Lead in stallo",35,0)+IF(AJ477="Hot",30,IF(AJ477="Alta",20,IF(AJ477="Media",10,0)))+IF(AO477=1,10,0)+L477/10+ROW()/100000))</f>
        <v/>
      </c>
    </row>
    <row r="478">
      <c r="A478" s="7">
        <f>IF(B478="","",ROW()-1)</f>
        <v/>
      </c>
      <c r="B478" s="14" t="n"/>
      <c r="C478" s="14" t="n"/>
      <c r="D478" s="14" t="n"/>
      <c r="E478" s="14" t="n"/>
      <c r="F478" s="14" t="n"/>
      <c r="G478" s="14" t="n"/>
      <c r="H478" s="14" t="n"/>
      <c r="I478" s="14" t="n"/>
      <c r="J478" s="14" t="n"/>
      <c r="K478" s="14" t="n"/>
      <c r="L478" s="7">
        <f>IF(K478="","",IF(K478="Nuovo",1,IF(K478="Tentativo contatto",1,IF(K478="Contattato",2,IF(K478="Qualificato",4,IF(K478="Visita fissata",5,IF(K478="Visita effettuata",6,IF(K478="Trattativa",7,IF(K478="Offerta",8,IF(K478="Prenotazione",9,IF(K478="Venduto",10,""))))))))))))</f>
        <v/>
      </c>
      <c r="M478" s="14" t="n"/>
      <c r="N478" s="7">
        <f>IF(L478&gt;=4,1,0)</f>
        <v/>
      </c>
      <c r="O478" s="7">
        <f>IF(L478&gt;=6,1,0)</f>
        <v/>
      </c>
      <c r="P478" s="7">
        <f>IF(L478&gt;=7,1,0)</f>
        <v/>
      </c>
      <c r="Q478" s="7">
        <f>IF(L478&gt;=8,1,0)</f>
        <v/>
      </c>
      <c r="R478" s="7">
        <f>IF(L478&gt;=9,1,0)</f>
        <v/>
      </c>
      <c r="S478" s="7">
        <f>IF(OR(L478=10,M478="Vinta"),1,0)</f>
        <v/>
      </c>
      <c r="T478" s="7">
        <f>IF(M478="Persa",1,0)</f>
        <v/>
      </c>
      <c r="U478" s="14" t="n"/>
      <c r="V478" s="14" t="n"/>
      <c r="W478" s="14" t="n"/>
      <c r="X478" s="14" t="n"/>
      <c r="Y478" s="15" t="n"/>
      <c r="Z478" s="15" t="n"/>
      <c r="AA478" s="15" t="n"/>
      <c r="AB478" s="14" t="n"/>
      <c r="AC478" s="7">
        <f>IF(B478="","",IF(AB478="",TODAY()-B478,AB478-B478))</f>
        <v/>
      </c>
      <c r="AD478" s="14" t="n"/>
      <c r="AE478" s="14" t="n"/>
      <c r="AF478" s="14" t="n"/>
      <c r="AG478" s="37">
        <f>IF(B478="","",MAX(B478,IF(U478="",0,U478),IF(W478="",0,W478),IF(AB478="",0,AB478),IF(AN478="",0,AN478)))</f>
        <v/>
      </c>
      <c r="AH478" s="11">
        <f>IF(AG478="","",TODAY()-AG478)</f>
        <v/>
      </c>
      <c r="AI478" s="11">
        <f>IF(B478="","",MIN(100,IF(J478&gt;=300000,20,IF(J478&gt;=200000,10,5))+IF(OR(C478="Referral",C478="Passaparola"),20,IF(OR(C478="Sito web",C478="LinkedIn",C478="Email marketing"),15,10))+IF(L478&gt;=8,25,IF(L478&gt;=6,18,IF(L478&gt;=4,12,5)))+IF(AND(V478&lt;&gt;"",V478&lt;&gt;"Non risponde",V478&lt;&gt;"Non interessato"),10,0)+IF(X478="Eseguita",10,0)+IF(Z478&gt;0,15,0)))</f>
        <v/>
      </c>
      <c r="AJ478" s="11">
        <f>IF(AI478="","",IF(AI478&gt;=80,"Hot",IF(AI478&gt;=60,"Alta",IF(AI478&gt;=40,"Media","Bassa"))))</f>
        <v/>
      </c>
      <c r="AK478" s="11">
        <f>IF(B478="","",IF(U478="",TODAY()-B478,U478-B478))</f>
        <v/>
      </c>
      <c r="AL478" s="11">
        <f>IF(B478="","",IF(M478="Vinta","Chiusa - vinta",IF(M478="Persa","Chiusa - persa",IF(AND(U478="",TODAY()-B478&gt;1),"Contattare subito",IF(AND(M478="In corso",AH478&gt;7),"Lead in stallo",IF(AND(AN478&lt;&gt;"",AN478&lt;TODAY(),M478="In corso"),"Follow-up scaduto",IF(AND(K478="Offerta",Y478="",W478&lt;&gt;"",TODAY()-W478&gt;3),"Verificare offerta","OK"))))))</f>
        <v/>
      </c>
      <c r="AM478" s="38" t="n"/>
      <c r="AN478" s="39" t="n"/>
      <c r="AO478" s="11">
        <f>IF(AND(AN478&lt;&gt;"",AN478&lt;TODAY(),M478="In corso"),1,0)</f>
        <v/>
      </c>
      <c r="AP478" s="84">
        <f>IF(B478="","",IF(OR(M478="Vinta",M478="Persa"),0,IF(AL478="Contattare subito",50,0)+IF(AL478="Follow-up scaduto",40,0)+IF(AL478="Lead in stallo",35,0)+IF(AJ478="Hot",30,IF(AJ478="Alta",20,IF(AJ478="Media",10,0)))+IF(AO478=1,10,0)+L478/10+ROW()/100000))</f>
        <v/>
      </c>
    </row>
    <row r="479">
      <c r="A479" s="7">
        <f>IF(B479="","",ROW()-1)</f>
        <v/>
      </c>
      <c r="B479" s="14" t="n"/>
      <c r="C479" s="14" t="n"/>
      <c r="D479" s="14" t="n"/>
      <c r="E479" s="14" t="n"/>
      <c r="F479" s="14" t="n"/>
      <c r="G479" s="14" t="n"/>
      <c r="H479" s="14" t="n"/>
      <c r="I479" s="14" t="n"/>
      <c r="J479" s="14" t="n"/>
      <c r="K479" s="14" t="n"/>
      <c r="L479" s="7">
        <f>IF(K479="","",IF(K479="Nuovo",1,IF(K479="Tentativo contatto",1,IF(K479="Contattato",2,IF(K479="Qualificato",4,IF(K479="Visita fissata",5,IF(K479="Visita effettuata",6,IF(K479="Trattativa",7,IF(K479="Offerta",8,IF(K479="Prenotazione",9,IF(K479="Venduto",10,""))))))))))))</f>
        <v/>
      </c>
      <c r="M479" s="14" t="n"/>
      <c r="N479" s="7">
        <f>IF(L479&gt;=4,1,0)</f>
        <v/>
      </c>
      <c r="O479" s="7">
        <f>IF(L479&gt;=6,1,0)</f>
        <v/>
      </c>
      <c r="P479" s="7">
        <f>IF(L479&gt;=7,1,0)</f>
        <v/>
      </c>
      <c r="Q479" s="7">
        <f>IF(L479&gt;=8,1,0)</f>
        <v/>
      </c>
      <c r="R479" s="7">
        <f>IF(L479&gt;=9,1,0)</f>
        <v/>
      </c>
      <c r="S479" s="7">
        <f>IF(OR(L479=10,M479="Vinta"),1,0)</f>
        <v/>
      </c>
      <c r="T479" s="7">
        <f>IF(M479="Persa",1,0)</f>
        <v/>
      </c>
      <c r="U479" s="14" t="n"/>
      <c r="V479" s="14" t="n"/>
      <c r="W479" s="14" t="n"/>
      <c r="X479" s="14" t="n"/>
      <c r="Y479" s="15" t="n"/>
      <c r="Z479" s="15" t="n"/>
      <c r="AA479" s="15" t="n"/>
      <c r="AB479" s="14" t="n"/>
      <c r="AC479" s="7">
        <f>IF(B479="","",IF(AB479="",TODAY()-B479,AB479-B479))</f>
        <v/>
      </c>
      <c r="AD479" s="14" t="n"/>
      <c r="AE479" s="14" t="n"/>
      <c r="AF479" s="14" t="n"/>
      <c r="AG479" s="37">
        <f>IF(B479="","",MAX(B479,IF(U479="",0,U479),IF(W479="",0,W479),IF(AB479="",0,AB479),IF(AN479="",0,AN479)))</f>
        <v/>
      </c>
      <c r="AH479" s="11">
        <f>IF(AG479="","",TODAY()-AG479)</f>
        <v/>
      </c>
      <c r="AI479" s="11">
        <f>IF(B479="","",MIN(100,IF(J479&gt;=300000,20,IF(J479&gt;=200000,10,5))+IF(OR(C479="Referral",C479="Passaparola"),20,IF(OR(C479="Sito web",C479="LinkedIn",C479="Email marketing"),15,10))+IF(L479&gt;=8,25,IF(L479&gt;=6,18,IF(L479&gt;=4,12,5)))+IF(AND(V479&lt;&gt;"",V479&lt;&gt;"Non risponde",V479&lt;&gt;"Non interessato"),10,0)+IF(X479="Eseguita",10,0)+IF(Z479&gt;0,15,0)))</f>
        <v/>
      </c>
      <c r="AJ479" s="11">
        <f>IF(AI479="","",IF(AI479&gt;=80,"Hot",IF(AI479&gt;=60,"Alta",IF(AI479&gt;=40,"Media","Bassa"))))</f>
        <v/>
      </c>
      <c r="AK479" s="11">
        <f>IF(B479="","",IF(U479="",TODAY()-B479,U479-B479))</f>
        <v/>
      </c>
      <c r="AL479" s="11">
        <f>IF(B479="","",IF(M479="Vinta","Chiusa - vinta",IF(M479="Persa","Chiusa - persa",IF(AND(U479="",TODAY()-B479&gt;1),"Contattare subito",IF(AND(M479="In corso",AH479&gt;7),"Lead in stallo",IF(AND(AN479&lt;&gt;"",AN479&lt;TODAY(),M479="In corso"),"Follow-up scaduto",IF(AND(K479="Offerta",Y479="",W479&lt;&gt;"",TODAY()-W479&gt;3),"Verificare offerta","OK"))))))</f>
        <v/>
      </c>
      <c r="AM479" s="38" t="n"/>
      <c r="AN479" s="39" t="n"/>
      <c r="AO479" s="11">
        <f>IF(AND(AN479&lt;&gt;"",AN479&lt;TODAY(),M479="In corso"),1,0)</f>
        <v/>
      </c>
      <c r="AP479" s="84">
        <f>IF(B479="","",IF(OR(M479="Vinta",M479="Persa"),0,IF(AL479="Contattare subito",50,0)+IF(AL479="Follow-up scaduto",40,0)+IF(AL479="Lead in stallo",35,0)+IF(AJ479="Hot",30,IF(AJ479="Alta",20,IF(AJ479="Media",10,0)))+IF(AO479=1,10,0)+L479/10+ROW()/100000))</f>
        <v/>
      </c>
    </row>
    <row r="480">
      <c r="A480" s="7">
        <f>IF(B480="","",ROW()-1)</f>
        <v/>
      </c>
      <c r="B480" s="14" t="n"/>
      <c r="C480" s="14" t="n"/>
      <c r="D480" s="14" t="n"/>
      <c r="E480" s="14" t="n"/>
      <c r="F480" s="14" t="n"/>
      <c r="G480" s="14" t="n"/>
      <c r="H480" s="14" t="n"/>
      <c r="I480" s="14" t="n"/>
      <c r="J480" s="14" t="n"/>
      <c r="K480" s="14" t="n"/>
      <c r="L480" s="7">
        <f>IF(K480="","",IF(K480="Nuovo",1,IF(K480="Tentativo contatto",1,IF(K480="Contattato",2,IF(K480="Qualificato",4,IF(K480="Visita fissata",5,IF(K480="Visita effettuata",6,IF(K480="Trattativa",7,IF(K480="Offerta",8,IF(K480="Prenotazione",9,IF(K480="Venduto",10,""))))))))))))</f>
        <v/>
      </c>
      <c r="M480" s="14" t="n"/>
      <c r="N480" s="7">
        <f>IF(L480&gt;=4,1,0)</f>
        <v/>
      </c>
      <c r="O480" s="7">
        <f>IF(L480&gt;=6,1,0)</f>
        <v/>
      </c>
      <c r="P480" s="7">
        <f>IF(L480&gt;=7,1,0)</f>
        <v/>
      </c>
      <c r="Q480" s="7">
        <f>IF(L480&gt;=8,1,0)</f>
        <v/>
      </c>
      <c r="R480" s="7">
        <f>IF(L480&gt;=9,1,0)</f>
        <v/>
      </c>
      <c r="S480" s="7">
        <f>IF(OR(L480=10,M480="Vinta"),1,0)</f>
        <v/>
      </c>
      <c r="T480" s="7">
        <f>IF(M480="Persa",1,0)</f>
        <v/>
      </c>
      <c r="U480" s="14" t="n"/>
      <c r="V480" s="14" t="n"/>
      <c r="W480" s="14" t="n"/>
      <c r="X480" s="14" t="n"/>
      <c r="Y480" s="15" t="n"/>
      <c r="Z480" s="15" t="n"/>
      <c r="AA480" s="15" t="n"/>
      <c r="AB480" s="14" t="n"/>
      <c r="AC480" s="7">
        <f>IF(B480="","",IF(AB480="",TODAY()-B480,AB480-B480))</f>
        <v/>
      </c>
      <c r="AD480" s="14" t="n"/>
      <c r="AE480" s="14" t="n"/>
      <c r="AF480" s="14" t="n"/>
      <c r="AG480" s="37">
        <f>IF(B480="","",MAX(B480,IF(U480="",0,U480),IF(W480="",0,W480),IF(AB480="",0,AB480),IF(AN480="",0,AN480)))</f>
        <v/>
      </c>
      <c r="AH480" s="11">
        <f>IF(AG480="","",TODAY()-AG480)</f>
        <v/>
      </c>
      <c r="AI480" s="11">
        <f>IF(B480="","",MIN(100,IF(J480&gt;=300000,20,IF(J480&gt;=200000,10,5))+IF(OR(C480="Referral",C480="Passaparola"),20,IF(OR(C480="Sito web",C480="LinkedIn",C480="Email marketing"),15,10))+IF(L480&gt;=8,25,IF(L480&gt;=6,18,IF(L480&gt;=4,12,5)))+IF(AND(V480&lt;&gt;"",V480&lt;&gt;"Non risponde",V480&lt;&gt;"Non interessato"),10,0)+IF(X480="Eseguita",10,0)+IF(Z480&gt;0,15,0)))</f>
        <v/>
      </c>
      <c r="AJ480" s="11">
        <f>IF(AI480="","",IF(AI480&gt;=80,"Hot",IF(AI480&gt;=60,"Alta",IF(AI480&gt;=40,"Media","Bassa"))))</f>
        <v/>
      </c>
      <c r="AK480" s="11">
        <f>IF(B480="","",IF(U480="",TODAY()-B480,U480-B480))</f>
        <v/>
      </c>
      <c r="AL480" s="11">
        <f>IF(B480="","",IF(M480="Vinta","Chiusa - vinta",IF(M480="Persa","Chiusa - persa",IF(AND(U480="",TODAY()-B480&gt;1),"Contattare subito",IF(AND(M480="In corso",AH480&gt;7),"Lead in stallo",IF(AND(AN480&lt;&gt;"",AN480&lt;TODAY(),M480="In corso"),"Follow-up scaduto",IF(AND(K480="Offerta",Y480="",W480&lt;&gt;"",TODAY()-W480&gt;3),"Verificare offerta","OK"))))))</f>
        <v/>
      </c>
      <c r="AM480" s="38" t="n"/>
      <c r="AN480" s="39" t="n"/>
      <c r="AO480" s="11">
        <f>IF(AND(AN480&lt;&gt;"",AN480&lt;TODAY(),M480="In corso"),1,0)</f>
        <v/>
      </c>
      <c r="AP480" s="84">
        <f>IF(B480="","",IF(OR(M480="Vinta",M480="Persa"),0,IF(AL480="Contattare subito",50,0)+IF(AL480="Follow-up scaduto",40,0)+IF(AL480="Lead in stallo",35,0)+IF(AJ480="Hot",30,IF(AJ480="Alta",20,IF(AJ480="Media",10,0)))+IF(AO480=1,10,0)+L480/10+ROW()/100000))</f>
        <v/>
      </c>
    </row>
    <row r="481">
      <c r="A481" s="7">
        <f>IF(B481="","",ROW()-1)</f>
        <v/>
      </c>
      <c r="B481" s="14" t="n"/>
      <c r="C481" s="14" t="n"/>
      <c r="D481" s="14" t="n"/>
      <c r="E481" s="14" t="n"/>
      <c r="F481" s="14" t="n"/>
      <c r="G481" s="14" t="n"/>
      <c r="H481" s="14" t="n"/>
      <c r="I481" s="14" t="n"/>
      <c r="J481" s="14" t="n"/>
      <c r="K481" s="14" t="n"/>
      <c r="L481" s="7">
        <f>IF(K481="","",IF(K481="Nuovo",1,IF(K481="Tentativo contatto",1,IF(K481="Contattato",2,IF(K481="Qualificato",4,IF(K481="Visita fissata",5,IF(K481="Visita effettuata",6,IF(K481="Trattativa",7,IF(K481="Offerta",8,IF(K481="Prenotazione",9,IF(K481="Venduto",10,""))))))))))))</f>
        <v/>
      </c>
      <c r="M481" s="14" t="n"/>
      <c r="N481" s="7">
        <f>IF(L481&gt;=4,1,0)</f>
        <v/>
      </c>
      <c r="O481" s="7">
        <f>IF(L481&gt;=6,1,0)</f>
        <v/>
      </c>
      <c r="P481" s="7">
        <f>IF(L481&gt;=7,1,0)</f>
        <v/>
      </c>
      <c r="Q481" s="7">
        <f>IF(L481&gt;=8,1,0)</f>
        <v/>
      </c>
      <c r="R481" s="7">
        <f>IF(L481&gt;=9,1,0)</f>
        <v/>
      </c>
      <c r="S481" s="7">
        <f>IF(OR(L481=10,M481="Vinta"),1,0)</f>
        <v/>
      </c>
      <c r="T481" s="7">
        <f>IF(M481="Persa",1,0)</f>
        <v/>
      </c>
      <c r="U481" s="14" t="n"/>
      <c r="V481" s="14" t="n"/>
      <c r="W481" s="14" t="n"/>
      <c r="X481" s="14" t="n"/>
      <c r="Y481" s="15" t="n"/>
      <c r="Z481" s="15" t="n"/>
      <c r="AA481" s="15" t="n"/>
      <c r="AB481" s="14" t="n"/>
      <c r="AC481" s="7">
        <f>IF(B481="","",IF(AB481="",TODAY()-B481,AB481-B481))</f>
        <v/>
      </c>
      <c r="AD481" s="14" t="n"/>
      <c r="AE481" s="14" t="n"/>
      <c r="AF481" s="14" t="n"/>
      <c r="AG481" s="37">
        <f>IF(B481="","",MAX(B481,IF(U481="",0,U481),IF(W481="",0,W481),IF(AB481="",0,AB481),IF(AN481="",0,AN481)))</f>
        <v/>
      </c>
      <c r="AH481" s="11">
        <f>IF(AG481="","",TODAY()-AG481)</f>
        <v/>
      </c>
      <c r="AI481" s="11">
        <f>IF(B481="","",MIN(100,IF(J481&gt;=300000,20,IF(J481&gt;=200000,10,5))+IF(OR(C481="Referral",C481="Passaparola"),20,IF(OR(C481="Sito web",C481="LinkedIn",C481="Email marketing"),15,10))+IF(L481&gt;=8,25,IF(L481&gt;=6,18,IF(L481&gt;=4,12,5)))+IF(AND(V481&lt;&gt;"",V481&lt;&gt;"Non risponde",V481&lt;&gt;"Non interessato"),10,0)+IF(X481="Eseguita",10,0)+IF(Z481&gt;0,15,0)))</f>
        <v/>
      </c>
      <c r="AJ481" s="11">
        <f>IF(AI481="","",IF(AI481&gt;=80,"Hot",IF(AI481&gt;=60,"Alta",IF(AI481&gt;=40,"Media","Bassa"))))</f>
        <v/>
      </c>
      <c r="AK481" s="11">
        <f>IF(B481="","",IF(U481="",TODAY()-B481,U481-B481))</f>
        <v/>
      </c>
      <c r="AL481" s="11">
        <f>IF(B481="","",IF(M481="Vinta","Chiusa - vinta",IF(M481="Persa","Chiusa - persa",IF(AND(U481="",TODAY()-B481&gt;1),"Contattare subito",IF(AND(M481="In corso",AH481&gt;7),"Lead in stallo",IF(AND(AN481&lt;&gt;"",AN481&lt;TODAY(),M481="In corso"),"Follow-up scaduto",IF(AND(K481="Offerta",Y481="",W481&lt;&gt;"",TODAY()-W481&gt;3),"Verificare offerta","OK"))))))</f>
        <v/>
      </c>
      <c r="AM481" s="38" t="n"/>
      <c r="AN481" s="39" t="n"/>
      <c r="AO481" s="11">
        <f>IF(AND(AN481&lt;&gt;"",AN481&lt;TODAY(),M481="In corso"),1,0)</f>
        <v/>
      </c>
      <c r="AP481" s="84">
        <f>IF(B481="","",IF(OR(M481="Vinta",M481="Persa"),0,IF(AL481="Contattare subito",50,0)+IF(AL481="Follow-up scaduto",40,0)+IF(AL481="Lead in stallo",35,0)+IF(AJ481="Hot",30,IF(AJ481="Alta",20,IF(AJ481="Media",10,0)))+IF(AO481=1,10,0)+L481/10+ROW()/100000))</f>
        <v/>
      </c>
    </row>
    <row r="482">
      <c r="A482" s="7">
        <f>IF(B482="","",ROW()-1)</f>
        <v/>
      </c>
      <c r="B482" s="14" t="n"/>
      <c r="C482" s="14" t="n"/>
      <c r="D482" s="14" t="n"/>
      <c r="E482" s="14" t="n"/>
      <c r="F482" s="14" t="n"/>
      <c r="G482" s="14" t="n"/>
      <c r="H482" s="14" t="n"/>
      <c r="I482" s="14" t="n"/>
      <c r="J482" s="14" t="n"/>
      <c r="K482" s="14" t="n"/>
      <c r="L482" s="7">
        <f>IF(K482="","",IF(K482="Nuovo",1,IF(K482="Tentativo contatto",1,IF(K482="Contattato",2,IF(K482="Qualificato",4,IF(K482="Visita fissata",5,IF(K482="Visita effettuata",6,IF(K482="Trattativa",7,IF(K482="Offerta",8,IF(K482="Prenotazione",9,IF(K482="Venduto",10,""))))))))))))</f>
        <v/>
      </c>
      <c r="M482" s="14" t="n"/>
      <c r="N482" s="7">
        <f>IF(L482&gt;=4,1,0)</f>
        <v/>
      </c>
      <c r="O482" s="7">
        <f>IF(L482&gt;=6,1,0)</f>
        <v/>
      </c>
      <c r="P482" s="7">
        <f>IF(L482&gt;=7,1,0)</f>
        <v/>
      </c>
      <c r="Q482" s="7">
        <f>IF(L482&gt;=8,1,0)</f>
        <v/>
      </c>
      <c r="R482" s="7">
        <f>IF(L482&gt;=9,1,0)</f>
        <v/>
      </c>
      <c r="S482" s="7">
        <f>IF(OR(L482=10,M482="Vinta"),1,0)</f>
        <v/>
      </c>
      <c r="T482" s="7">
        <f>IF(M482="Persa",1,0)</f>
        <v/>
      </c>
      <c r="U482" s="14" t="n"/>
      <c r="V482" s="14" t="n"/>
      <c r="W482" s="14" t="n"/>
      <c r="X482" s="14" t="n"/>
      <c r="Y482" s="15" t="n"/>
      <c r="Z482" s="15" t="n"/>
      <c r="AA482" s="15" t="n"/>
      <c r="AB482" s="14" t="n"/>
      <c r="AC482" s="7">
        <f>IF(B482="","",IF(AB482="",TODAY()-B482,AB482-B482))</f>
        <v/>
      </c>
      <c r="AD482" s="14" t="n"/>
      <c r="AE482" s="14" t="n"/>
      <c r="AF482" s="14" t="n"/>
      <c r="AG482" s="37">
        <f>IF(B482="","",MAX(B482,IF(U482="",0,U482),IF(W482="",0,W482),IF(AB482="",0,AB482),IF(AN482="",0,AN482)))</f>
        <v/>
      </c>
      <c r="AH482" s="11">
        <f>IF(AG482="","",TODAY()-AG482)</f>
        <v/>
      </c>
      <c r="AI482" s="11">
        <f>IF(B482="","",MIN(100,IF(J482&gt;=300000,20,IF(J482&gt;=200000,10,5))+IF(OR(C482="Referral",C482="Passaparola"),20,IF(OR(C482="Sito web",C482="LinkedIn",C482="Email marketing"),15,10))+IF(L482&gt;=8,25,IF(L482&gt;=6,18,IF(L482&gt;=4,12,5)))+IF(AND(V482&lt;&gt;"",V482&lt;&gt;"Non risponde",V482&lt;&gt;"Non interessato"),10,0)+IF(X482="Eseguita",10,0)+IF(Z482&gt;0,15,0)))</f>
        <v/>
      </c>
      <c r="AJ482" s="11">
        <f>IF(AI482="","",IF(AI482&gt;=80,"Hot",IF(AI482&gt;=60,"Alta",IF(AI482&gt;=40,"Media","Bassa"))))</f>
        <v/>
      </c>
      <c r="AK482" s="11">
        <f>IF(B482="","",IF(U482="",TODAY()-B482,U482-B482))</f>
        <v/>
      </c>
      <c r="AL482" s="11">
        <f>IF(B482="","",IF(M482="Vinta","Chiusa - vinta",IF(M482="Persa","Chiusa - persa",IF(AND(U482="",TODAY()-B482&gt;1),"Contattare subito",IF(AND(M482="In corso",AH482&gt;7),"Lead in stallo",IF(AND(AN482&lt;&gt;"",AN482&lt;TODAY(),M482="In corso"),"Follow-up scaduto",IF(AND(K482="Offerta",Y482="",W482&lt;&gt;"",TODAY()-W482&gt;3),"Verificare offerta","OK"))))))</f>
        <v/>
      </c>
      <c r="AM482" s="38" t="n"/>
      <c r="AN482" s="39" t="n"/>
      <c r="AO482" s="11">
        <f>IF(AND(AN482&lt;&gt;"",AN482&lt;TODAY(),M482="In corso"),1,0)</f>
        <v/>
      </c>
      <c r="AP482" s="84">
        <f>IF(B482="","",IF(OR(M482="Vinta",M482="Persa"),0,IF(AL482="Contattare subito",50,0)+IF(AL482="Follow-up scaduto",40,0)+IF(AL482="Lead in stallo",35,0)+IF(AJ482="Hot",30,IF(AJ482="Alta",20,IF(AJ482="Media",10,0)))+IF(AO482=1,10,0)+L482/10+ROW()/100000))</f>
        <v/>
      </c>
    </row>
    <row r="483">
      <c r="A483" s="7">
        <f>IF(B483="","",ROW()-1)</f>
        <v/>
      </c>
      <c r="B483" s="14" t="n"/>
      <c r="C483" s="14" t="n"/>
      <c r="D483" s="14" t="n"/>
      <c r="E483" s="14" t="n"/>
      <c r="F483" s="14" t="n"/>
      <c r="G483" s="14" t="n"/>
      <c r="H483" s="14" t="n"/>
      <c r="I483" s="14" t="n"/>
      <c r="J483" s="14" t="n"/>
      <c r="K483" s="14" t="n"/>
      <c r="L483" s="7">
        <f>IF(K483="","",IF(K483="Nuovo",1,IF(K483="Tentativo contatto",1,IF(K483="Contattato",2,IF(K483="Qualificato",4,IF(K483="Visita fissata",5,IF(K483="Visita effettuata",6,IF(K483="Trattativa",7,IF(K483="Offerta",8,IF(K483="Prenotazione",9,IF(K483="Venduto",10,""))))))))))))</f>
        <v/>
      </c>
      <c r="M483" s="14" t="n"/>
      <c r="N483" s="7">
        <f>IF(L483&gt;=4,1,0)</f>
        <v/>
      </c>
      <c r="O483" s="7">
        <f>IF(L483&gt;=6,1,0)</f>
        <v/>
      </c>
      <c r="P483" s="7">
        <f>IF(L483&gt;=7,1,0)</f>
        <v/>
      </c>
      <c r="Q483" s="7">
        <f>IF(L483&gt;=8,1,0)</f>
        <v/>
      </c>
      <c r="R483" s="7">
        <f>IF(L483&gt;=9,1,0)</f>
        <v/>
      </c>
      <c r="S483" s="7">
        <f>IF(OR(L483=10,M483="Vinta"),1,0)</f>
        <v/>
      </c>
      <c r="T483" s="7">
        <f>IF(M483="Persa",1,0)</f>
        <v/>
      </c>
      <c r="U483" s="14" t="n"/>
      <c r="V483" s="14" t="n"/>
      <c r="W483" s="14" t="n"/>
      <c r="X483" s="14" t="n"/>
      <c r="Y483" s="15" t="n"/>
      <c r="Z483" s="15" t="n"/>
      <c r="AA483" s="15" t="n"/>
      <c r="AB483" s="14" t="n"/>
      <c r="AC483" s="7">
        <f>IF(B483="","",IF(AB483="",TODAY()-B483,AB483-B483))</f>
        <v/>
      </c>
      <c r="AD483" s="14" t="n"/>
      <c r="AE483" s="14" t="n"/>
      <c r="AF483" s="14" t="n"/>
      <c r="AG483" s="37">
        <f>IF(B483="","",MAX(B483,IF(U483="",0,U483),IF(W483="",0,W483),IF(AB483="",0,AB483),IF(AN483="",0,AN483)))</f>
        <v/>
      </c>
      <c r="AH483" s="11">
        <f>IF(AG483="","",TODAY()-AG483)</f>
        <v/>
      </c>
      <c r="AI483" s="11">
        <f>IF(B483="","",MIN(100,IF(J483&gt;=300000,20,IF(J483&gt;=200000,10,5))+IF(OR(C483="Referral",C483="Passaparola"),20,IF(OR(C483="Sito web",C483="LinkedIn",C483="Email marketing"),15,10))+IF(L483&gt;=8,25,IF(L483&gt;=6,18,IF(L483&gt;=4,12,5)))+IF(AND(V483&lt;&gt;"",V483&lt;&gt;"Non risponde",V483&lt;&gt;"Non interessato"),10,0)+IF(X483="Eseguita",10,0)+IF(Z483&gt;0,15,0)))</f>
        <v/>
      </c>
      <c r="AJ483" s="11">
        <f>IF(AI483="","",IF(AI483&gt;=80,"Hot",IF(AI483&gt;=60,"Alta",IF(AI483&gt;=40,"Media","Bassa"))))</f>
        <v/>
      </c>
      <c r="AK483" s="11">
        <f>IF(B483="","",IF(U483="",TODAY()-B483,U483-B483))</f>
        <v/>
      </c>
      <c r="AL483" s="11">
        <f>IF(B483="","",IF(M483="Vinta","Chiusa - vinta",IF(M483="Persa","Chiusa - persa",IF(AND(U483="",TODAY()-B483&gt;1),"Contattare subito",IF(AND(M483="In corso",AH483&gt;7),"Lead in stallo",IF(AND(AN483&lt;&gt;"",AN483&lt;TODAY(),M483="In corso"),"Follow-up scaduto",IF(AND(K483="Offerta",Y483="",W483&lt;&gt;"",TODAY()-W483&gt;3),"Verificare offerta","OK"))))))</f>
        <v/>
      </c>
      <c r="AM483" s="38" t="n"/>
      <c r="AN483" s="39" t="n"/>
      <c r="AO483" s="11">
        <f>IF(AND(AN483&lt;&gt;"",AN483&lt;TODAY(),M483="In corso"),1,0)</f>
        <v/>
      </c>
      <c r="AP483" s="84">
        <f>IF(B483="","",IF(OR(M483="Vinta",M483="Persa"),0,IF(AL483="Contattare subito",50,0)+IF(AL483="Follow-up scaduto",40,0)+IF(AL483="Lead in stallo",35,0)+IF(AJ483="Hot",30,IF(AJ483="Alta",20,IF(AJ483="Media",10,0)))+IF(AO483=1,10,0)+L483/10+ROW()/100000))</f>
        <v/>
      </c>
    </row>
    <row r="484">
      <c r="A484" s="7">
        <f>IF(B484="","",ROW()-1)</f>
        <v/>
      </c>
      <c r="B484" s="14" t="n"/>
      <c r="C484" s="14" t="n"/>
      <c r="D484" s="14" t="n"/>
      <c r="E484" s="14" t="n"/>
      <c r="F484" s="14" t="n"/>
      <c r="G484" s="14" t="n"/>
      <c r="H484" s="14" t="n"/>
      <c r="I484" s="14" t="n"/>
      <c r="J484" s="14" t="n"/>
      <c r="K484" s="14" t="n"/>
      <c r="L484" s="7">
        <f>IF(K484="","",IF(K484="Nuovo",1,IF(K484="Tentativo contatto",1,IF(K484="Contattato",2,IF(K484="Qualificato",4,IF(K484="Visita fissata",5,IF(K484="Visita effettuata",6,IF(K484="Trattativa",7,IF(K484="Offerta",8,IF(K484="Prenotazione",9,IF(K484="Venduto",10,""))))))))))))</f>
        <v/>
      </c>
      <c r="M484" s="14" t="n"/>
      <c r="N484" s="7">
        <f>IF(L484&gt;=4,1,0)</f>
        <v/>
      </c>
      <c r="O484" s="7">
        <f>IF(L484&gt;=6,1,0)</f>
        <v/>
      </c>
      <c r="P484" s="7">
        <f>IF(L484&gt;=7,1,0)</f>
        <v/>
      </c>
      <c r="Q484" s="7">
        <f>IF(L484&gt;=8,1,0)</f>
        <v/>
      </c>
      <c r="R484" s="7">
        <f>IF(L484&gt;=9,1,0)</f>
        <v/>
      </c>
      <c r="S484" s="7">
        <f>IF(OR(L484=10,M484="Vinta"),1,0)</f>
        <v/>
      </c>
      <c r="T484" s="7">
        <f>IF(M484="Persa",1,0)</f>
        <v/>
      </c>
      <c r="U484" s="14" t="n"/>
      <c r="V484" s="14" t="n"/>
      <c r="W484" s="14" t="n"/>
      <c r="X484" s="14" t="n"/>
      <c r="Y484" s="15" t="n"/>
      <c r="Z484" s="15" t="n"/>
      <c r="AA484" s="15" t="n"/>
      <c r="AB484" s="14" t="n"/>
      <c r="AC484" s="7">
        <f>IF(B484="","",IF(AB484="",TODAY()-B484,AB484-B484))</f>
        <v/>
      </c>
      <c r="AD484" s="14" t="n"/>
      <c r="AE484" s="14" t="n"/>
      <c r="AF484" s="14" t="n"/>
      <c r="AG484" s="37">
        <f>IF(B484="","",MAX(B484,IF(U484="",0,U484),IF(W484="",0,W484),IF(AB484="",0,AB484),IF(AN484="",0,AN484)))</f>
        <v/>
      </c>
      <c r="AH484" s="11">
        <f>IF(AG484="","",TODAY()-AG484)</f>
        <v/>
      </c>
      <c r="AI484" s="11">
        <f>IF(B484="","",MIN(100,IF(J484&gt;=300000,20,IF(J484&gt;=200000,10,5))+IF(OR(C484="Referral",C484="Passaparola"),20,IF(OR(C484="Sito web",C484="LinkedIn",C484="Email marketing"),15,10))+IF(L484&gt;=8,25,IF(L484&gt;=6,18,IF(L484&gt;=4,12,5)))+IF(AND(V484&lt;&gt;"",V484&lt;&gt;"Non risponde",V484&lt;&gt;"Non interessato"),10,0)+IF(X484="Eseguita",10,0)+IF(Z484&gt;0,15,0)))</f>
        <v/>
      </c>
      <c r="AJ484" s="11">
        <f>IF(AI484="","",IF(AI484&gt;=80,"Hot",IF(AI484&gt;=60,"Alta",IF(AI484&gt;=40,"Media","Bassa"))))</f>
        <v/>
      </c>
      <c r="AK484" s="11">
        <f>IF(B484="","",IF(U484="",TODAY()-B484,U484-B484))</f>
        <v/>
      </c>
      <c r="AL484" s="11">
        <f>IF(B484="","",IF(M484="Vinta","Chiusa - vinta",IF(M484="Persa","Chiusa - persa",IF(AND(U484="",TODAY()-B484&gt;1),"Contattare subito",IF(AND(M484="In corso",AH484&gt;7),"Lead in stallo",IF(AND(AN484&lt;&gt;"",AN484&lt;TODAY(),M484="In corso"),"Follow-up scaduto",IF(AND(K484="Offerta",Y484="",W484&lt;&gt;"",TODAY()-W484&gt;3),"Verificare offerta","OK"))))))</f>
        <v/>
      </c>
      <c r="AM484" s="38" t="n"/>
      <c r="AN484" s="39" t="n"/>
      <c r="AO484" s="11">
        <f>IF(AND(AN484&lt;&gt;"",AN484&lt;TODAY(),M484="In corso"),1,0)</f>
        <v/>
      </c>
      <c r="AP484" s="84">
        <f>IF(B484="","",IF(OR(M484="Vinta",M484="Persa"),0,IF(AL484="Contattare subito",50,0)+IF(AL484="Follow-up scaduto",40,0)+IF(AL484="Lead in stallo",35,0)+IF(AJ484="Hot",30,IF(AJ484="Alta",20,IF(AJ484="Media",10,0)))+IF(AO484=1,10,0)+L484/10+ROW()/100000))</f>
        <v/>
      </c>
    </row>
    <row r="485">
      <c r="A485" s="7">
        <f>IF(B485="","",ROW()-1)</f>
        <v/>
      </c>
      <c r="B485" s="14" t="n"/>
      <c r="C485" s="14" t="n"/>
      <c r="D485" s="14" t="n"/>
      <c r="E485" s="14" t="n"/>
      <c r="F485" s="14" t="n"/>
      <c r="G485" s="14" t="n"/>
      <c r="H485" s="14" t="n"/>
      <c r="I485" s="14" t="n"/>
      <c r="J485" s="14" t="n"/>
      <c r="K485" s="14" t="n"/>
      <c r="L485" s="7">
        <f>IF(K485="","",IF(K485="Nuovo",1,IF(K485="Tentativo contatto",1,IF(K485="Contattato",2,IF(K485="Qualificato",4,IF(K485="Visita fissata",5,IF(K485="Visita effettuata",6,IF(K485="Trattativa",7,IF(K485="Offerta",8,IF(K485="Prenotazione",9,IF(K485="Venduto",10,""))))))))))))</f>
        <v/>
      </c>
      <c r="M485" s="14" t="n"/>
      <c r="N485" s="7">
        <f>IF(L485&gt;=4,1,0)</f>
        <v/>
      </c>
      <c r="O485" s="7">
        <f>IF(L485&gt;=6,1,0)</f>
        <v/>
      </c>
      <c r="P485" s="7">
        <f>IF(L485&gt;=7,1,0)</f>
        <v/>
      </c>
      <c r="Q485" s="7">
        <f>IF(L485&gt;=8,1,0)</f>
        <v/>
      </c>
      <c r="R485" s="7">
        <f>IF(L485&gt;=9,1,0)</f>
        <v/>
      </c>
      <c r="S485" s="7">
        <f>IF(OR(L485=10,M485="Vinta"),1,0)</f>
        <v/>
      </c>
      <c r="T485" s="7">
        <f>IF(M485="Persa",1,0)</f>
        <v/>
      </c>
      <c r="U485" s="14" t="n"/>
      <c r="V485" s="14" t="n"/>
      <c r="W485" s="14" t="n"/>
      <c r="X485" s="14" t="n"/>
      <c r="Y485" s="15" t="n"/>
      <c r="Z485" s="15" t="n"/>
      <c r="AA485" s="15" t="n"/>
      <c r="AB485" s="14" t="n"/>
      <c r="AC485" s="7">
        <f>IF(B485="","",IF(AB485="",TODAY()-B485,AB485-B485))</f>
        <v/>
      </c>
      <c r="AD485" s="14" t="n"/>
      <c r="AE485" s="14" t="n"/>
      <c r="AF485" s="14" t="n"/>
      <c r="AG485" s="37">
        <f>IF(B485="","",MAX(B485,IF(U485="",0,U485),IF(W485="",0,W485),IF(AB485="",0,AB485),IF(AN485="",0,AN485)))</f>
        <v/>
      </c>
      <c r="AH485" s="11">
        <f>IF(AG485="","",TODAY()-AG485)</f>
        <v/>
      </c>
      <c r="AI485" s="11">
        <f>IF(B485="","",MIN(100,IF(J485&gt;=300000,20,IF(J485&gt;=200000,10,5))+IF(OR(C485="Referral",C485="Passaparola"),20,IF(OR(C485="Sito web",C485="LinkedIn",C485="Email marketing"),15,10))+IF(L485&gt;=8,25,IF(L485&gt;=6,18,IF(L485&gt;=4,12,5)))+IF(AND(V485&lt;&gt;"",V485&lt;&gt;"Non risponde",V485&lt;&gt;"Non interessato"),10,0)+IF(X485="Eseguita",10,0)+IF(Z485&gt;0,15,0)))</f>
        <v/>
      </c>
      <c r="AJ485" s="11">
        <f>IF(AI485="","",IF(AI485&gt;=80,"Hot",IF(AI485&gt;=60,"Alta",IF(AI485&gt;=40,"Media","Bassa"))))</f>
        <v/>
      </c>
      <c r="AK485" s="11">
        <f>IF(B485="","",IF(U485="",TODAY()-B485,U485-B485))</f>
        <v/>
      </c>
      <c r="AL485" s="11">
        <f>IF(B485="","",IF(M485="Vinta","Chiusa - vinta",IF(M485="Persa","Chiusa - persa",IF(AND(U485="",TODAY()-B485&gt;1),"Contattare subito",IF(AND(M485="In corso",AH485&gt;7),"Lead in stallo",IF(AND(AN485&lt;&gt;"",AN485&lt;TODAY(),M485="In corso"),"Follow-up scaduto",IF(AND(K485="Offerta",Y485="",W485&lt;&gt;"",TODAY()-W485&gt;3),"Verificare offerta","OK"))))))</f>
        <v/>
      </c>
      <c r="AM485" s="38" t="n"/>
      <c r="AN485" s="39" t="n"/>
      <c r="AO485" s="11">
        <f>IF(AND(AN485&lt;&gt;"",AN485&lt;TODAY(),M485="In corso"),1,0)</f>
        <v/>
      </c>
      <c r="AP485" s="84">
        <f>IF(B485="","",IF(OR(M485="Vinta",M485="Persa"),0,IF(AL485="Contattare subito",50,0)+IF(AL485="Follow-up scaduto",40,0)+IF(AL485="Lead in stallo",35,0)+IF(AJ485="Hot",30,IF(AJ485="Alta",20,IF(AJ485="Media",10,0)))+IF(AO485=1,10,0)+L485/10+ROW()/100000))</f>
        <v/>
      </c>
    </row>
    <row r="486">
      <c r="A486" s="7">
        <f>IF(B486="","",ROW()-1)</f>
        <v/>
      </c>
      <c r="B486" s="14" t="n"/>
      <c r="C486" s="14" t="n"/>
      <c r="D486" s="14" t="n"/>
      <c r="E486" s="14" t="n"/>
      <c r="F486" s="14" t="n"/>
      <c r="G486" s="14" t="n"/>
      <c r="H486" s="14" t="n"/>
      <c r="I486" s="14" t="n"/>
      <c r="J486" s="14" t="n"/>
      <c r="K486" s="14" t="n"/>
      <c r="L486" s="7">
        <f>IF(K486="","",IF(K486="Nuovo",1,IF(K486="Tentativo contatto",1,IF(K486="Contattato",2,IF(K486="Qualificato",4,IF(K486="Visita fissata",5,IF(K486="Visita effettuata",6,IF(K486="Trattativa",7,IF(K486="Offerta",8,IF(K486="Prenotazione",9,IF(K486="Venduto",10,""))))))))))))</f>
        <v/>
      </c>
      <c r="M486" s="14" t="n"/>
      <c r="N486" s="7">
        <f>IF(L486&gt;=4,1,0)</f>
        <v/>
      </c>
      <c r="O486" s="7">
        <f>IF(L486&gt;=6,1,0)</f>
        <v/>
      </c>
      <c r="P486" s="7">
        <f>IF(L486&gt;=7,1,0)</f>
        <v/>
      </c>
      <c r="Q486" s="7">
        <f>IF(L486&gt;=8,1,0)</f>
        <v/>
      </c>
      <c r="R486" s="7">
        <f>IF(L486&gt;=9,1,0)</f>
        <v/>
      </c>
      <c r="S486" s="7">
        <f>IF(OR(L486=10,M486="Vinta"),1,0)</f>
        <v/>
      </c>
      <c r="T486" s="7">
        <f>IF(M486="Persa",1,0)</f>
        <v/>
      </c>
      <c r="U486" s="14" t="n"/>
      <c r="V486" s="14" t="n"/>
      <c r="W486" s="14" t="n"/>
      <c r="X486" s="14" t="n"/>
      <c r="Y486" s="15" t="n"/>
      <c r="Z486" s="15" t="n"/>
      <c r="AA486" s="15" t="n"/>
      <c r="AB486" s="14" t="n"/>
      <c r="AC486" s="7">
        <f>IF(B486="","",IF(AB486="",TODAY()-B486,AB486-B486))</f>
        <v/>
      </c>
      <c r="AD486" s="14" t="n"/>
      <c r="AE486" s="14" t="n"/>
      <c r="AF486" s="14" t="n"/>
      <c r="AG486" s="37">
        <f>IF(B486="","",MAX(B486,IF(U486="",0,U486),IF(W486="",0,W486),IF(AB486="",0,AB486),IF(AN486="",0,AN486)))</f>
        <v/>
      </c>
      <c r="AH486" s="11">
        <f>IF(AG486="","",TODAY()-AG486)</f>
        <v/>
      </c>
      <c r="AI486" s="11">
        <f>IF(B486="","",MIN(100,IF(J486&gt;=300000,20,IF(J486&gt;=200000,10,5))+IF(OR(C486="Referral",C486="Passaparola"),20,IF(OR(C486="Sito web",C486="LinkedIn",C486="Email marketing"),15,10))+IF(L486&gt;=8,25,IF(L486&gt;=6,18,IF(L486&gt;=4,12,5)))+IF(AND(V486&lt;&gt;"",V486&lt;&gt;"Non risponde",V486&lt;&gt;"Non interessato"),10,0)+IF(X486="Eseguita",10,0)+IF(Z486&gt;0,15,0)))</f>
        <v/>
      </c>
      <c r="AJ486" s="11">
        <f>IF(AI486="","",IF(AI486&gt;=80,"Hot",IF(AI486&gt;=60,"Alta",IF(AI486&gt;=40,"Media","Bassa"))))</f>
        <v/>
      </c>
      <c r="AK486" s="11">
        <f>IF(B486="","",IF(U486="",TODAY()-B486,U486-B486))</f>
        <v/>
      </c>
      <c r="AL486" s="11">
        <f>IF(B486="","",IF(M486="Vinta","Chiusa - vinta",IF(M486="Persa","Chiusa - persa",IF(AND(U486="",TODAY()-B486&gt;1),"Contattare subito",IF(AND(M486="In corso",AH486&gt;7),"Lead in stallo",IF(AND(AN486&lt;&gt;"",AN486&lt;TODAY(),M486="In corso"),"Follow-up scaduto",IF(AND(K486="Offerta",Y486="",W486&lt;&gt;"",TODAY()-W486&gt;3),"Verificare offerta","OK"))))))</f>
        <v/>
      </c>
      <c r="AM486" s="38" t="n"/>
      <c r="AN486" s="39" t="n"/>
      <c r="AO486" s="11">
        <f>IF(AND(AN486&lt;&gt;"",AN486&lt;TODAY(),M486="In corso"),1,0)</f>
        <v/>
      </c>
      <c r="AP486" s="84">
        <f>IF(B486="","",IF(OR(M486="Vinta",M486="Persa"),0,IF(AL486="Contattare subito",50,0)+IF(AL486="Follow-up scaduto",40,0)+IF(AL486="Lead in stallo",35,0)+IF(AJ486="Hot",30,IF(AJ486="Alta",20,IF(AJ486="Media",10,0)))+IF(AO486=1,10,0)+L486/10+ROW()/100000))</f>
        <v/>
      </c>
    </row>
    <row r="487">
      <c r="A487" s="7">
        <f>IF(B487="","",ROW()-1)</f>
        <v/>
      </c>
      <c r="B487" s="14" t="n"/>
      <c r="C487" s="14" t="n"/>
      <c r="D487" s="14" t="n"/>
      <c r="E487" s="14" t="n"/>
      <c r="F487" s="14" t="n"/>
      <c r="G487" s="14" t="n"/>
      <c r="H487" s="14" t="n"/>
      <c r="I487" s="14" t="n"/>
      <c r="J487" s="14" t="n"/>
      <c r="K487" s="14" t="n"/>
      <c r="L487" s="7">
        <f>IF(K487="","",IF(K487="Nuovo",1,IF(K487="Tentativo contatto",1,IF(K487="Contattato",2,IF(K487="Qualificato",4,IF(K487="Visita fissata",5,IF(K487="Visita effettuata",6,IF(K487="Trattativa",7,IF(K487="Offerta",8,IF(K487="Prenotazione",9,IF(K487="Venduto",10,""))))))))))))</f>
        <v/>
      </c>
      <c r="M487" s="14" t="n"/>
      <c r="N487" s="7">
        <f>IF(L487&gt;=4,1,0)</f>
        <v/>
      </c>
      <c r="O487" s="7">
        <f>IF(L487&gt;=6,1,0)</f>
        <v/>
      </c>
      <c r="P487" s="7">
        <f>IF(L487&gt;=7,1,0)</f>
        <v/>
      </c>
      <c r="Q487" s="7">
        <f>IF(L487&gt;=8,1,0)</f>
        <v/>
      </c>
      <c r="R487" s="7">
        <f>IF(L487&gt;=9,1,0)</f>
        <v/>
      </c>
      <c r="S487" s="7">
        <f>IF(OR(L487=10,M487="Vinta"),1,0)</f>
        <v/>
      </c>
      <c r="T487" s="7">
        <f>IF(M487="Persa",1,0)</f>
        <v/>
      </c>
      <c r="U487" s="14" t="n"/>
      <c r="V487" s="14" t="n"/>
      <c r="W487" s="14" t="n"/>
      <c r="X487" s="14" t="n"/>
      <c r="Y487" s="15" t="n"/>
      <c r="Z487" s="15" t="n"/>
      <c r="AA487" s="15" t="n"/>
      <c r="AB487" s="14" t="n"/>
      <c r="AC487" s="7">
        <f>IF(B487="","",IF(AB487="",TODAY()-B487,AB487-B487))</f>
        <v/>
      </c>
      <c r="AD487" s="14" t="n"/>
      <c r="AE487" s="14" t="n"/>
      <c r="AF487" s="14" t="n"/>
      <c r="AG487" s="37">
        <f>IF(B487="","",MAX(B487,IF(U487="",0,U487),IF(W487="",0,W487),IF(AB487="",0,AB487),IF(AN487="",0,AN487)))</f>
        <v/>
      </c>
      <c r="AH487" s="11">
        <f>IF(AG487="","",TODAY()-AG487)</f>
        <v/>
      </c>
      <c r="AI487" s="11">
        <f>IF(B487="","",MIN(100,IF(J487&gt;=300000,20,IF(J487&gt;=200000,10,5))+IF(OR(C487="Referral",C487="Passaparola"),20,IF(OR(C487="Sito web",C487="LinkedIn",C487="Email marketing"),15,10))+IF(L487&gt;=8,25,IF(L487&gt;=6,18,IF(L487&gt;=4,12,5)))+IF(AND(V487&lt;&gt;"",V487&lt;&gt;"Non risponde",V487&lt;&gt;"Non interessato"),10,0)+IF(X487="Eseguita",10,0)+IF(Z487&gt;0,15,0)))</f>
        <v/>
      </c>
      <c r="AJ487" s="11">
        <f>IF(AI487="","",IF(AI487&gt;=80,"Hot",IF(AI487&gt;=60,"Alta",IF(AI487&gt;=40,"Media","Bassa"))))</f>
        <v/>
      </c>
      <c r="AK487" s="11">
        <f>IF(B487="","",IF(U487="",TODAY()-B487,U487-B487))</f>
        <v/>
      </c>
      <c r="AL487" s="11">
        <f>IF(B487="","",IF(M487="Vinta","Chiusa - vinta",IF(M487="Persa","Chiusa - persa",IF(AND(U487="",TODAY()-B487&gt;1),"Contattare subito",IF(AND(M487="In corso",AH487&gt;7),"Lead in stallo",IF(AND(AN487&lt;&gt;"",AN487&lt;TODAY(),M487="In corso"),"Follow-up scaduto",IF(AND(K487="Offerta",Y487="",W487&lt;&gt;"",TODAY()-W487&gt;3),"Verificare offerta","OK"))))))</f>
        <v/>
      </c>
      <c r="AM487" s="38" t="n"/>
      <c r="AN487" s="39" t="n"/>
      <c r="AO487" s="11">
        <f>IF(AND(AN487&lt;&gt;"",AN487&lt;TODAY(),M487="In corso"),1,0)</f>
        <v/>
      </c>
      <c r="AP487" s="84">
        <f>IF(B487="","",IF(OR(M487="Vinta",M487="Persa"),0,IF(AL487="Contattare subito",50,0)+IF(AL487="Follow-up scaduto",40,0)+IF(AL487="Lead in stallo",35,0)+IF(AJ487="Hot",30,IF(AJ487="Alta",20,IF(AJ487="Media",10,0)))+IF(AO487=1,10,0)+L487/10+ROW()/100000))</f>
        <v/>
      </c>
    </row>
    <row r="488">
      <c r="A488" s="7">
        <f>IF(B488="","",ROW()-1)</f>
        <v/>
      </c>
      <c r="B488" s="14" t="n"/>
      <c r="C488" s="14" t="n"/>
      <c r="D488" s="14" t="n"/>
      <c r="E488" s="14" t="n"/>
      <c r="F488" s="14" t="n"/>
      <c r="G488" s="14" t="n"/>
      <c r="H488" s="14" t="n"/>
      <c r="I488" s="14" t="n"/>
      <c r="J488" s="14" t="n"/>
      <c r="K488" s="14" t="n"/>
      <c r="L488" s="7">
        <f>IF(K488="","",IF(K488="Nuovo",1,IF(K488="Tentativo contatto",1,IF(K488="Contattato",2,IF(K488="Qualificato",4,IF(K488="Visita fissata",5,IF(K488="Visita effettuata",6,IF(K488="Trattativa",7,IF(K488="Offerta",8,IF(K488="Prenotazione",9,IF(K488="Venduto",10,""))))))))))))</f>
        <v/>
      </c>
      <c r="M488" s="14" t="n"/>
      <c r="N488" s="7">
        <f>IF(L488&gt;=4,1,0)</f>
        <v/>
      </c>
      <c r="O488" s="7">
        <f>IF(L488&gt;=6,1,0)</f>
        <v/>
      </c>
      <c r="P488" s="7">
        <f>IF(L488&gt;=7,1,0)</f>
        <v/>
      </c>
      <c r="Q488" s="7">
        <f>IF(L488&gt;=8,1,0)</f>
        <v/>
      </c>
      <c r="R488" s="7">
        <f>IF(L488&gt;=9,1,0)</f>
        <v/>
      </c>
      <c r="S488" s="7">
        <f>IF(OR(L488=10,M488="Vinta"),1,0)</f>
        <v/>
      </c>
      <c r="T488" s="7">
        <f>IF(M488="Persa",1,0)</f>
        <v/>
      </c>
      <c r="U488" s="14" t="n"/>
      <c r="V488" s="14" t="n"/>
      <c r="W488" s="14" t="n"/>
      <c r="X488" s="14" t="n"/>
      <c r="Y488" s="15" t="n"/>
      <c r="Z488" s="15" t="n"/>
      <c r="AA488" s="15" t="n"/>
      <c r="AB488" s="14" t="n"/>
      <c r="AC488" s="7">
        <f>IF(B488="","",IF(AB488="",TODAY()-B488,AB488-B488))</f>
        <v/>
      </c>
      <c r="AD488" s="14" t="n"/>
      <c r="AE488" s="14" t="n"/>
      <c r="AF488" s="14" t="n"/>
      <c r="AG488" s="37">
        <f>IF(B488="","",MAX(B488,IF(U488="",0,U488),IF(W488="",0,W488),IF(AB488="",0,AB488),IF(AN488="",0,AN488)))</f>
        <v/>
      </c>
      <c r="AH488" s="11">
        <f>IF(AG488="","",TODAY()-AG488)</f>
        <v/>
      </c>
      <c r="AI488" s="11">
        <f>IF(B488="","",MIN(100,IF(J488&gt;=300000,20,IF(J488&gt;=200000,10,5))+IF(OR(C488="Referral",C488="Passaparola"),20,IF(OR(C488="Sito web",C488="LinkedIn",C488="Email marketing"),15,10))+IF(L488&gt;=8,25,IF(L488&gt;=6,18,IF(L488&gt;=4,12,5)))+IF(AND(V488&lt;&gt;"",V488&lt;&gt;"Non risponde",V488&lt;&gt;"Non interessato"),10,0)+IF(X488="Eseguita",10,0)+IF(Z488&gt;0,15,0)))</f>
        <v/>
      </c>
      <c r="AJ488" s="11">
        <f>IF(AI488="","",IF(AI488&gt;=80,"Hot",IF(AI488&gt;=60,"Alta",IF(AI488&gt;=40,"Media","Bassa"))))</f>
        <v/>
      </c>
      <c r="AK488" s="11">
        <f>IF(B488="","",IF(U488="",TODAY()-B488,U488-B488))</f>
        <v/>
      </c>
      <c r="AL488" s="11">
        <f>IF(B488="","",IF(M488="Vinta","Chiusa - vinta",IF(M488="Persa","Chiusa - persa",IF(AND(U488="",TODAY()-B488&gt;1),"Contattare subito",IF(AND(M488="In corso",AH488&gt;7),"Lead in stallo",IF(AND(AN488&lt;&gt;"",AN488&lt;TODAY(),M488="In corso"),"Follow-up scaduto",IF(AND(K488="Offerta",Y488="",W488&lt;&gt;"",TODAY()-W488&gt;3),"Verificare offerta","OK"))))))</f>
        <v/>
      </c>
      <c r="AM488" s="38" t="n"/>
      <c r="AN488" s="39" t="n"/>
      <c r="AO488" s="11">
        <f>IF(AND(AN488&lt;&gt;"",AN488&lt;TODAY(),M488="In corso"),1,0)</f>
        <v/>
      </c>
      <c r="AP488" s="84">
        <f>IF(B488="","",IF(OR(M488="Vinta",M488="Persa"),0,IF(AL488="Contattare subito",50,0)+IF(AL488="Follow-up scaduto",40,0)+IF(AL488="Lead in stallo",35,0)+IF(AJ488="Hot",30,IF(AJ488="Alta",20,IF(AJ488="Media",10,0)))+IF(AO488=1,10,0)+L488/10+ROW()/100000))</f>
        <v/>
      </c>
    </row>
    <row r="489">
      <c r="A489" s="7">
        <f>IF(B489="","",ROW()-1)</f>
        <v/>
      </c>
      <c r="B489" s="14" t="n"/>
      <c r="C489" s="14" t="n"/>
      <c r="D489" s="14" t="n"/>
      <c r="E489" s="14" t="n"/>
      <c r="F489" s="14" t="n"/>
      <c r="G489" s="14" t="n"/>
      <c r="H489" s="14" t="n"/>
      <c r="I489" s="14" t="n"/>
      <c r="J489" s="14" t="n"/>
      <c r="K489" s="14" t="n"/>
      <c r="L489" s="7">
        <f>IF(K489="","",IF(K489="Nuovo",1,IF(K489="Tentativo contatto",1,IF(K489="Contattato",2,IF(K489="Qualificato",4,IF(K489="Visita fissata",5,IF(K489="Visita effettuata",6,IF(K489="Trattativa",7,IF(K489="Offerta",8,IF(K489="Prenotazione",9,IF(K489="Venduto",10,""))))))))))))</f>
        <v/>
      </c>
      <c r="M489" s="14" t="n"/>
      <c r="N489" s="7">
        <f>IF(L489&gt;=4,1,0)</f>
        <v/>
      </c>
      <c r="O489" s="7">
        <f>IF(L489&gt;=6,1,0)</f>
        <v/>
      </c>
      <c r="P489" s="7">
        <f>IF(L489&gt;=7,1,0)</f>
        <v/>
      </c>
      <c r="Q489" s="7">
        <f>IF(L489&gt;=8,1,0)</f>
        <v/>
      </c>
      <c r="R489" s="7">
        <f>IF(L489&gt;=9,1,0)</f>
        <v/>
      </c>
      <c r="S489" s="7">
        <f>IF(OR(L489=10,M489="Vinta"),1,0)</f>
        <v/>
      </c>
      <c r="T489" s="7">
        <f>IF(M489="Persa",1,0)</f>
        <v/>
      </c>
      <c r="U489" s="14" t="n"/>
      <c r="V489" s="14" t="n"/>
      <c r="W489" s="14" t="n"/>
      <c r="X489" s="14" t="n"/>
      <c r="Y489" s="15" t="n"/>
      <c r="Z489" s="15" t="n"/>
      <c r="AA489" s="15" t="n"/>
      <c r="AB489" s="14" t="n"/>
      <c r="AC489" s="7">
        <f>IF(B489="","",IF(AB489="",TODAY()-B489,AB489-B489))</f>
        <v/>
      </c>
      <c r="AD489" s="14" t="n"/>
      <c r="AE489" s="14" t="n"/>
      <c r="AF489" s="14" t="n"/>
      <c r="AG489" s="37">
        <f>IF(B489="","",MAX(B489,IF(U489="",0,U489),IF(W489="",0,W489),IF(AB489="",0,AB489),IF(AN489="",0,AN489)))</f>
        <v/>
      </c>
      <c r="AH489" s="11">
        <f>IF(AG489="","",TODAY()-AG489)</f>
        <v/>
      </c>
      <c r="AI489" s="11">
        <f>IF(B489="","",MIN(100,IF(J489&gt;=300000,20,IF(J489&gt;=200000,10,5))+IF(OR(C489="Referral",C489="Passaparola"),20,IF(OR(C489="Sito web",C489="LinkedIn",C489="Email marketing"),15,10))+IF(L489&gt;=8,25,IF(L489&gt;=6,18,IF(L489&gt;=4,12,5)))+IF(AND(V489&lt;&gt;"",V489&lt;&gt;"Non risponde",V489&lt;&gt;"Non interessato"),10,0)+IF(X489="Eseguita",10,0)+IF(Z489&gt;0,15,0)))</f>
        <v/>
      </c>
      <c r="AJ489" s="11">
        <f>IF(AI489="","",IF(AI489&gt;=80,"Hot",IF(AI489&gt;=60,"Alta",IF(AI489&gt;=40,"Media","Bassa"))))</f>
        <v/>
      </c>
      <c r="AK489" s="11">
        <f>IF(B489="","",IF(U489="",TODAY()-B489,U489-B489))</f>
        <v/>
      </c>
      <c r="AL489" s="11">
        <f>IF(B489="","",IF(M489="Vinta","Chiusa - vinta",IF(M489="Persa","Chiusa - persa",IF(AND(U489="",TODAY()-B489&gt;1),"Contattare subito",IF(AND(M489="In corso",AH489&gt;7),"Lead in stallo",IF(AND(AN489&lt;&gt;"",AN489&lt;TODAY(),M489="In corso"),"Follow-up scaduto",IF(AND(K489="Offerta",Y489="",W489&lt;&gt;"",TODAY()-W489&gt;3),"Verificare offerta","OK"))))))</f>
        <v/>
      </c>
      <c r="AM489" s="38" t="n"/>
      <c r="AN489" s="39" t="n"/>
      <c r="AO489" s="11">
        <f>IF(AND(AN489&lt;&gt;"",AN489&lt;TODAY(),M489="In corso"),1,0)</f>
        <v/>
      </c>
      <c r="AP489" s="84">
        <f>IF(B489="","",IF(OR(M489="Vinta",M489="Persa"),0,IF(AL489="Contattare subito",50,0)+IF(AL489="Follow-up scaduto",40,0)+IF(AL489="Lead in stallo",35,0)+IF(AJ489="Hot",30,IF(AJ489="Alta",20,IF(AJ489="Media",10,0)))+IF(AO489=1,10,0)+L489/10+ROW()/100000))</f>
        <v/>
      </c>
    </row>
    <row r="490">
      <c r="A490" s="7">
        <f>IF(B490="","",ROW()-1)</f>
        <v/>
      </c>
      <c r="B490" s="14" t="n"/>
      <c r="C490" s="14" t="n"/>
      <c r="D490" s="14" t="n"/>
      <c r="E490" s="14" t="n"/>
      <c r="F490" s="14" t="n"/>
      <c r="G490" s="14" t="n"/>
      <c r="H490" s="14" t="n"/>
      <c r="I490" s="14" t="n"/>
      <c r="J490" s="14" t="n"/>
      <c r="K490" s="14" t="n"/>
      <c r="L490" s="7">
        <f>IF(K490="","",IF(K490="Nuovo",1,IF(K490="Tentativo contatto",1,IF(K490="Contattato",2,IF(K490="Qualificato",4,IF(K490="Visita fissata",5,IF(K490="Visita effettuata",6,IF(K490="Trattativa",7,IF(K490="Offerta",8,IF(K490="Prenotazione",9,IF(K490="Venduto",10,""))))))))))))</f>
        <v/>
      </c>
      <c r="M490" s="14" t="n"/>
      <c r="N490" s="7">
        <f>IF(L490&gt;=4,1,0)</f>
        <v/>
      </c>
      <c r="O490" s="7">
        <f>IF(L490&gt;=6,1,0)</f>
        <v/>
      </c>
      <c r="P490" s="7">
        <f>IF(L490&gt;=7,1,0)</f>
        <v/>
      </c>
      <c r="Q490" s="7">
        <f>IF(L490&gt;=8,1,0)</f>
        <v/>
      </c>
      <c r="R490" s="7">
        <f>IF(L490&gt;=9,1,0)</f>
        <v/>
      </c>
      <c r="S490" s="7">
        <f>IF(OR(L490=10,M490="Vinta"),1,0)</f>
        <v/>
      </c>
      <c r="T490" s="7">
        <f>IF(M490="Persa",1,0)</f>
        <v/>
      </c>
      <c r="U490" s="14" t="n"/>
      <c r="V490" s="14" t="n"/>
      <c r="W490" s="14" t="n"/>
      <c r="X490" s="14" t="n"/>
      <c r="Y490" s="15" t="n"/>
      <c r="Z490" s="15" t="n"/>
      <c r="AA490" s="15" t="n"/>
      <c r="AB490" s="14" t="n"/>
      <c r="AC490" s="7">
        <f>IF(B490="","",IF(AB490="",TODAY()-B490,AB490-B490))</f>
        <v/>
      </c>
      <c r="AD490" s="14" t="n"/>
      <c r="AE490" s="14" t="n"/>
      <c r="AF490" s="14" t="n"/>
      <c r="AG490" s="37">
        <f>IF(B490="","",MAX(B490,IF(U490="",0,U490),IF(W490="",0,W490),IF(AB490="",0,AB490),IF(AN490="",0,AN490)))</f>
        <v/>
      </c>
      <c r="AH490" s="11">
        <f>IF(AG490="","",TODAY()-AG490)</f>
        <v/>
      </c>
      <c r="AI490" s="11">
        <f>IF(B490="","",MIN(100,IF(J490&gt;=300000,20,IF(J490&gt;=200000,10,5))+IF(OR(C490="Referral",C490="Passaparola"),20,IF(OR(C490="Sito web",C490="LinkedIn",C490="Email marketing"),15,10))+IF(L490&gt;=8,25,IF(L490&gt;=6,18,IF(L490&gt;=4,12,5)))+IF(AND(V490&lt;&gt;"",V490&lt;&gt;"Non risponde",V490&lt;&gt;"Non interessato"),10,0)+IF(X490="Eseguita",10,0)+IF(Z490&gt;0,15,0)))</f>
        <v/>
      </c>
      <c r="AJ490" s="11">
        <f>IF(AI490="","",IF(AI490&gt;=80,"Hot",IF(AI490&gt;=60,"Alta",IF(AI490&gt;=40,"Media","Bassa"))))</f>
        <v/>
      </c>
      <c r="AK490" s="11">
        <f>IF(B490="","",IF(U490="",TODAY()-B490,U490-B490))</f>
        <v/>
      </c>
      <c r="AL490" s="11">
        <f>IF(B490="","",IF(M490="Vinta","Chiusa - vinta",IF(M490="Persa","Chiusa - persa",IF(AND(U490="",TODAY()-B490&gt;1),"Contattare subito",IF(AND(M490="In corso",AH490&gt;7),"Lead in stallo",IF(AND(AN490&lt;&gt;"",AN490&lt;TODAY(),M490="In corso"),"Follow-up scaduto",IF(AND(K490="Offerta",Y490="",W490&lt;&gt;"",TODAY()-W490&gt;3),"Verificare offerta","OK"))))))</f>
        <v/>
      </c>
      <c r="AM490" s="38" t="n"/>
      <c r="AN490" s="39" t="n"/>
      <c r="AO490" s="11">
        <f>IF(AND(AN490&lt;&gt;"",AN490&lt;TODAY(),M490="In corso"),1,0)</f>
        <v/>
      </c>
      <c r="AP490" s="84">
        <f>IF(B490="","",IF(OR(M490="Vinta",M490="Persa"),0,IF(AL490="Contattare subito",50,0)+IF(AL490="Follow-up scaduto",40,0)+IF(AL490="Lead in stallo",35,0)+IF(AJ490="Hot",30,IF(AJ490="Alta",20,IF(AJ490="Media",10,0)))+IF(AO490=1,10,0)+L490/10+ROW()/100000))</f>
        <v/>
      </c>
    </row>
    <row r="491">
      <c r="A491" s="7">
        <f>IF(B491="","",ROW()-1)</f>
        <v/>
      </c>
      <c r="B491" s="14" t="n"/>
      <c r="C491" s="14" t="n"/>
      <c r="D491" s="14" t="n"/>
      <c r="E491" s="14" t="n"/>
      <c r="F491" s="14" t="n"/>
      <c r="G491" s="14" t="n"/>
      <c r="H491" s="14" t="n"/>
      <c r="I491" s="14" t="n"/>
      <c r="J491" s="14" t="n"/>
      <c r="K491" s="14" t="n"/>
      <c r="L491" s="7">
        <f>IF(K491="","",IF(K491="Nuovo",1,IF(K491="Tentativo contatto",1,IF(K491="Contattato",2,IF(K491="Qualificato",4,IF(K491="Visita fissata",5,IF(K491="Visita effettuata",6,IF(K491="Trattativa",7,IF(K491="Offerta",8,IF(K491="Prenotazione",9,IF(K491="Venduto",10,""))))))))))))</f>
        <v/>
      </c>
      <c r="M491" s="14" t="n"/>
      <c r="N491" s="7">
        <f>IF(L491&gt;=4,1,0)</f>
        <v/>
      </c>
      <c r="O491" s="7">
        <f>IF(L491&gt;=6,1,0)</f>
        <v/>
      </c>
      <c r="P491" s="7">
        <f>IF(L491&gt;=7,1,0)</f>
        <v/>
      </c>
      <c r="Q491" s="7">
        <f>IF(L491&gt;=8,1,0)</f>
        <v/>
      </c>
      <c r="R491" s="7">
        <f>IF(L491&gt;=9,1,0)</f>
        <v/>
      </c>
      <c r="S491" s="7">
        <f>IF(OR(L491=10,M491="Vinta"),1,0)</f>
        <v/>
      </c>
      <c r="T491" s="7">
        <f>IF(M491="Persa",1,0)</f>
        <v/>
      </c>
      <c r="U491" s="14" t="n"/>
      <c r="V491" s="14" t="n"/>
      <c r="W491" s="14" t="n"/>
      <c r="X491" s="14" t="n"/>
      <c r="Y491" s="15" t="n"/>
      <c r="Z491" s="15" t="n"/>
      <c r="AA491" s="15" t="n"/>
      <c r="AB491" s="14" t="n"/>
      <c r="AC491" s="7">
        <f>IF(B491="","",IF(AB491="",TODAY()-B491,AB491-B491))</f>
        <v/>
      </c>
      <c r="AD491" s="14" t="n"/>
      <c r="AE491" s="14" t="n"/>
      <c r="AF491" s="14" t="n"/>
      <c r="AG491" s="37">
        <f>IF(B491="","",MAX(B491,IF(U491="",0,U491),IF(W491="",0,W491),IF(AB491="",0,AB491),IF(AN491="",0,AN491)))</f>
        <v/>
      </c>
      <c r="AH491" s="11">
        <f>IF(AG491="","",TODAY()-AG491)</f>
        <v/>
      </c>
      <c r="AI491" s="11">
        <f>IF(B491="","",MIN(100,IF(J491&gt;=300000,20,IF(J491&gt;=200000,10,5))+IF(OR(C491="Referral",C491="Passaparola"),20,IF(OR(C491="Sito web",C491="LinkedIn",C491="Email marketing"),15,10))+IF(L491&gt;=8,25,IF(L491&gt;=6,18,IF(L491&gt;=4,12,5)))+IF(AND(V491&lt;&gt;"",V491&lt;&gt;"Non risponde",V491&lt;&gt;"Non interessato"),10,0)+IF(X491="Eseguita",10,0)+IF(Z491&gt;0,15,0)))</f>
        <v/>
      </c>
      <c r="AJ491" s="11">
        <f>IF(AI491="","",IF(AI491&gt;=80,"Hot",IF(AI491&gt;=60,"Alta",IF(AI491&gt;=40,"Media","Bassa"))))</f>
        <v/>
      </c>
      <c r="AK491" s="11">
        <f>IF(B491="","",IF(U491="",TODAY()-B491,U491-B491))</f>
        <v/>
      </c>
      <c r="AL491" s="11">
        <f>IF(B491="","",IF(M491="Vinta","Chiusa - vinta",IF(M491="Persa","Chiusa - persa",IF(AND(U491="",TODAY()-B491&gt;1),"Contattare subito",IF(AND(M491="In corso",AH491&gt;7),"Lead in stallo",IF(AND(AN491&lt;&gt;"",AN491&lt;TODAY(),M491="In corso"),"Follow-up scaduto",IF(AND(K491="Offerta",Y491="",W491&lt;&gt;"",TODAY()-W491&gt;3),"Verificare offerta","OK"))))))</f>
        <v/>
      </c>
      <c r="AM491" s="38" t="n"/>
      <c r="AN491" s="39" t="n"/>
      <c r="AO491" s="11">
        <f>IF(AND(AN491&lt;&gt;"",AN491&lt;TODAY(),M491="In corso"),1,0)</f>
        <v/>
      </c>
      <c r="AP491" s="84">
        <f>IF(B491="","",IF(OR(M491="Vinta",M491="Persa"),0,IF(AL491="Contattare subito",50,0)+IF(AL491="Follow-up scaduto",40,0)+IF(AL491="Lead in stallo",35,0)+IF(AJ491="Hot",30,IF(AJ491="Alta",20,IF(AJ491="Media",10,0)))+IF(AO491=1,10,0)+L491/10+ROW()/100000))</f>
        <v/>
      </c>
    </row>
    <row r="492">
      <c r="A492" s="7">
        <f>IF(B492="","",ROW()-1)</f>
        <v/>
      </c>
      <c r="B492" s="14" t="n"/>
      <c r="C492" s="14" t="n"/>
      <c r="D492" s="14" t="n"/>
      <c r="E492" s="14" t="n"/>
      <c r="F492" s="14" t="n"/>
      <c r="G492" s="14" t="n"/>
      <c r="H492" s="14" t="n"/>
      <c r="I492" s="14" t="n"/>
      <c r="J492" s="14" t="n"/>
      <c r="K492" s="14" t="n"/>
      <c r="L492" s="7">
        <f>IF(K492="","",IF(K492="Nuovo",1,IF(K492="Tentativo contatto",1,IF(K492="Contattato",2,IF(K492="Qualificato",4,IF(K492="Visita fissata",5,IF(K492="Visita effettuata",6,IF(K492="Trattativa",7,IF(K492="Offerta",8,IF(K492="Prenotazione",9,IF(K492="Venduto",10,""))))))))))))</f>
        <v/>
      </c>
      <c r="M492" s="14" t="n"/>
      <c r="N492" s="7">
        <f>IF(L492&gt;=4,1,0)</f>
        <v/>
      </c>
      <c r="O492" s="7">
        <f>IF(L492&gt;=6,1,0)</f>
        <v/>
      </c>
      <c r="P492" s="7">
        <f>IF(L492&gt;=7,1,0)</f>
        <v/>
      </c>
      <c r="Q492" s="7">
        <f>IF(L492&gt;=8,1,0)</f>
        <v/>
      </c>
      <c r="R492" s="7">
        <f>IF(L492&gt;=9,1,0)</f>
        <v/>
      </c>
      <c r="S492" s="7">
        <f>IF(OR(L492=10,M492="Vinta"),1,0)</f>
        <v/>
      </c>
      <c r="T492" s="7">
        <f>IF(M492="Persa",1,0)</f>
        <v/>
      </c>
      <c r="U492" s="14" t="n"/>
      <c r="V492" s="14" t="n"/>
      <c r="W492" s="14" t="n"/>
      <c r="X492" s="14" t="n"/>
      <c r="Y492" s="15" t="n"/>
      <c r="Z492" s="15" t="n"/>
      <c r="AA492" s="15" t="n"/>
      <c r="AB492" s="14" t="n"/>
      <c r="AC492" s="7">
        <f>IF(B492="","",IF(AB492="",TODAY()-B492,AB492-B492))</f>
        <v/>
      </c>
      <c r="AD492" s="14" t="n"/>
      <c r="AE492" s="14" t="n"/>
      <c r="AF492" s="14" t="n"/>
      <c r="AG492" s="37">
        <f>IF(B492="","",MAX(B492,IF(U492="",0,U492),IF(W492="",0,W492),IF(AB492="",0,AB492),IF(AN492="",0,AN492)))</f>
        <v/>
      </c>
      <c r="AH492" s="11">
        <f>IF(AG492="","",TODAY()-AG492)</f>
        <v/>
      </c>
      <c r="AI492" s="11">
        <f>IF(B492="","",MIN(100,IF(J492&gt;=300000,20,IF(J492&gt;=200000,10,5))+IF(OR(C492="Referral",C492="Passaparola"),20,IF(OR(C492="Sito web",C492="LinkedIn",C492="Email marketing"),15,10))+IF(L492&gt;=8,25,IF(L492&gt;=6,18,IF(L492&gt;=4,12,5)))+IF(AND(V492&lt;&gt;"",V492&lt;&gt;"Non risponde",V492&lt;&gt;"Non interessato"),10,0)+IF(X492="Eseguita",10,0)+IF(Z492&gt;0,15,0)))</f>
        <v/>
      </c>
      <c r="AJ492" s="11">
        <f>IF(AI492="","",IF(AI492&gt;=80,"Hot",IF(AI492&gt;=60,"Alta",IF(AI492&gt;=40,"Media","Bassa"))))</f>
        <v/>
      </c>
      <c r="AK492" s="11">
        <f>IF(B492="","",IF(U492="",TODAY()-B492,U492-B492))</f>
        <v/>
      </c>
      <c r="AL492" s="11">
        <f>IF(B492="","",IF(M492="Vinta","Chiusa - vinta",IF(M492="Persa","Chiusa - persa",IF(AND(U492="",TODAY()-B492&gt;1),"Contattare subito",IF(AND(M492="In corso",AH492&gt;7),"Lead in stallo",IF(AND(AN492&lt;&gt;"",AN492&lt;TODAY(),M492="In corso"),"Follow-up scaduto",IF(AND(K492="Offerta",Y492="",W492&lt;&gt;"",TODAY()-W492&gt;3),"Verificare offerta","OK"))))))</f>
        <v/>
      </c>
      <c r="AM492" s="38" t="n"/>
      <c r="AN492" s="39" t="n"/>
      <c r="AO492" s="11">
        <f>IF(AND(AN492&lt;&gt;"",AN492&lt;TODAY(),M492="In corso"),1,0)</f>
        <v/>
      </c>
      <c r="AP492" s="84">
        <f>IF(B492="","",IF(OR(M492="Vinta",M492="Persa"),0,IF(AL492="Contattare subito",50,0)+IF(AL492="Follow-up scaduto",40,0)+IF(AL492="Lead in stallo",35,0)+IF(AJ492="Hot",30,IF(AJ492="Alta",20,IF(AJ492="Media",10,0)))+IF(AO492=1,10,0)+L492/10+ROW()/100000))</f>
        <v/>
      </c>
    </row>
    <row r="493">
      <c r="A493" s="7">
        <f>IF(B493="","",ROW()-1)</f>
        <v/>
      </c>
      <c r="B493" s="14" t="n"/>
      <c r="C493" s="14" t="n"/>
      <c r="D493" s="14" t="n"/>
      <c r="E493" s="14" t="n"/>
      <c r="F493" s="14" t="n"/>
      <c r="G493" s="14" t="n"/>
      <c r="H493" s="14" t="n"/>
      <c r="I493" s="14" t="n"/>
      <c r="J493" s="14" t="n"/>
      <c r="K493" s="14" t="n"/>
      <c r="L493" s="7">
        <f>IF(K493="","",IF(K493="Nuovo",1,IF(K493="Tentativo contatto",1,IF(K493="Contattato",2,IF(K493="Qualificato",4,IF(K493="Visita fissata",5,IF(K493="Visita effettuata",6,IF(K493="Trattativa",7,IF(K493="Offerta",8,IF(K493="Prenotazione",9,IF(K493="Venduto",10,""))))))))))))</f>
        <v/>
      </c>
      <c r="M493" s="14" t="n"/>
      <c r="N493" s="7">
        <f>IF(L493&gt;=4,1,0)</f>
        <v/>
      </c>
      <c r="O493" s="7">
        <f>IF(L493&gt;=6,1,0)</f>
        <v/>
      </c>
      <c r="P493" s="7">
        <f>IF(L493&gt;=7,1,0)</f>
        <v/>
      </c>
      <c r="Q493" s="7">
        <f>IF(L493&gt;=8,1,0)</f>
        <v/>
      </c>
      <c r="R493" s="7">
        <f>IF(L493&gt;=9,1,0)</f>
        <v/>
      </c>
      <c r="S493" s="7">
        <f>IF(OR(L493=10,M493="Vinta"),1,0)</f>
        <v/>
      </c>
      <c r="T493" s="7">
        <f>IF(M493="Persa",1,0)</f>
        <v/>
      </c>
      <c r="U493" s="14" t="n"/>
      <c r="V493" s="14" t="n"/>
      <c r="W493" s="14" t="n"/>
      <c r="X493" s="14" t="n"/>
      <c r="Y493" s="15" t="n"/>
      <c r="Z493" s="15" t="n"/>
      <c r="AA493" s="15" t="n"/>
      <c r="AB493" s="14" t="n"/>
      <c r="AC493" s="7">
        <f>IF(B493="","",IF(AB493="",TODAY()-B493,AB493-B493))</f>
        <v/>
      </c>
      <c r="AD493" s="14" t="n"/>
      <c r="AE493" s="14" t="n"/>
      <c r="AF493" s="14" t="n"/>
      <c r="AG493" s="37">
        <f>IF(B493="","",MAX(B493,IF(U493="",0,U493),IF(W493="",0,W493),IF(AB493="",0,AB493),IF(AN493="",0,AN493)))</f>
        <v/>
      </c>
      <c r="AH493" s="11">
        <f>IF(AG493="","",TODAY()-AG493)</f>
        <v/>
      </c>
      <c r="AI493" s="11">
        <f>IF(B493="","",MIN(100,IF(J493&gt;=300000,20,IF(J493&gt;=200000,10,5))+IF(OR(C493="Referral",C493="Passaparola"),20,IF(OR(C493="Sito web",C493="LinkedIn",C493="Email marketing"),15,10))+IF(L493&gt;=8,25,IF(L493&gt;=6,18,IF(L493&gt;=4,12,5)))+IF(AND(V493&lt;&gt;"",V493&lt;&gt;"Non risponde",V493&lt;&gt;"Non interessato"),10,0)+IF(X493="Eseguita",10,0)+IF(Z493&gt;0,15,0)))</f>
        <v/>
      </c>
      <c r="AJ493" s="11">
        <f>IF(AI493="","",IF(AI493&gt;=80,"Hot",IF(AI493&gt;=60,"Alta",IF(AI493&gt;=40,"Media","Bassa"))))</f>
        <v/>
      </c>
      <c r="AK493" s="11">
        <f>IF(B493="","",IF(U493="",TODAY()-B493,U493-B493))</f>
        <v/>
      </c>
      <c r="AL493" s="11">
        <f>IF(B493="","",IF(M493="Vinta","Chiusa - vinta",IF(M493="Persa","Chiusa - persa",IF(AND(U493="",TODAY()-B493&gt;1),"Contattare subito",IF(AND(M493="In corso",AH493&gt;7),"Lead in stallo",IF(AND(AN493&lt;&gt;"",AN493&lt;TODAY(),M493="In corso"),"Follow-up scaduto",IF(AND(K493="Offerta",Y493="",W493&lt;&gt;"",TODAY()-W493&gt;3),"Verificare offerta","OK"))))))</f>
        <v/>
      </c>
      <c r="AM493" s="38" t="n"/>
      <c r="AN493" s="39" t="n"/>
      <c r="AO493" s="11">
        <f>IF(AND(AN493&lt;&gt;"",AN493&lt;TODAY(),M493="In corso"),1,0)</f>
        <v/>
      </c>
      <c r="AP493" s="84">
        <f>IF(B493="","",IF(OR(M493="Vinta",M493="Persa"),0,IF(AL493="Contattare subito",50,0)+IF(AL493="Follow-up scaduto",40,0)+IF(AL493="Lead in stallo",35,0)+IF(AJ493="Hot",30,IF(AJ493="Alta",20,IF(AJ493="Media",10,0)))+IF(AO493=1,10,0)+L493/10+ROW()/100000))</f>
        <v/>
      </c>
    </row>
    <row r="494">
      <c r="A494" s="7">
        <f>IF(B494="","",ROW()-1)</f>
        <v/>
      </c>
      <c r="B494" s="14" t="n"/>
      <c r="C494" s="14" t="n"/>
      <c r="D494" s="14" t="n"/>
      <c r="E494" s="14" t="n"/>
      <c r="F494" s="14" t="n"/>
      <c r="G494" s="14" t="n"/>
      <c r="H494" s="14" t="n"/>
      <c r="I494" s="14" t="n"/>
      <c r="J494" s="14" t="n"/>
      <c r="K494" s="14" t="n"/>
      <c r="L494" s="7">
        <f>IF(K494="","",IF(K494="Nuovo",1,IF(K494="Tentativo contatto",1,IF(K494="Contattato",2,IF(K494="Qualificato",4,IF(K494="Visita fissata",5,IF(K494="Visita effettuata",6,IF(K494="Trattativa",7,IF(K494="Offerta",8,IF(K494="Prenotazione",9,IF(K494="Venduto",10,""))))))))))))</f>
        <v/>
      </c>
      <c r="M494" s="14" t="n"/>
      <c r="N494" s="7">
        <f>IF(L494&gt;=4,1,0)</f>
        <v/>
      </c>
      <c r="O494" s="7">
        <f>IF(L494&gt;=6,1,0)</f>
        <v/>
      </c>
      <c r="P494" s="7">
        <f>IF(L494&gt;=7,1,0)</f>
        <v/>
      </c>
      <c r="Q494" s="7">
        <f>IF(L494&gt;=8,1,0)</f>
        <v/>
      </c>
      <c r="R494" s="7">
        <f>IF(L494&gt;=9,1,0)</f>
        <v/>
      </c>
      <c r="S494" s="7">
        <f>IF(OR(L494=10,M494="Vinta"),1,0)</f>
        <v/>
      </c>
      <c r="T494" s="7">
        <f>IF(M494="Persa",1,0)</f>
        <v/>
      </c>
      <c r="U494" s="14" t="n"/>
      <c r="V494" s="14" t="n"/>
      <c r="W494" s="14" t="n"/>
      <c r="X494" s="14" t="n"/>
      <c r="Y494" s="15" t="n"/>
      <c r="Z494" s="15" t="n"/>
      <c r="AA494" s="15" t="n"/>
      <c r="AB494" s="14" t="n"/>
      <c r="AC494" s="7">
        <f>IF(B494="","",IF(AB494="",TODAY()-B494,AB494-B494))</f>
        <v/>
      </c>
      <c r="AD494" s="14" t="n"/>
      <c r="AE494" s="14" t="n"/>
      <c r="AF494" s="14" t="n"/>
      <c r="AG494" s="37">
        <f>IF(B494="","",MAX(B494,IF(U494="",0,U494),IF(W494="",0,W494),IF(AB494="",0,AB494),IF(AN494="",0,AN494)))</f>
        <v/>
      </c>
      <c r="AH494" s="11">
        <f>IF(AG494="","",TODAY()-AG494)</f>
        <v/>
      </c>
      <c r="AI494" s="11">
        <f>IF(B494="","",MIN(100,IF(J494&gt;=300000,20,IF(J494&gt;=200000,10,5))+IF(OR(C494="Referral",C494="Passaparola"),20,IF(OR(C494="Sito web",C494="LinkedIn",C494="Email marketing"),15,10))+IF(L494&gt;=8,25,IF(L494&gt;=6,18,IF(L494&gt;=4,12,5)))+IF(AND(V494&lt;&gt;"",V494&lt;&gt;"Non risponde",V494&lt;&gt;"Non interessato"),10,0)+IF(X494="Eseguita",10,0)+IF(Z494&gt;0,15,0)))</f>
        <v/>
      </c>
      <c r="AJ494" s="11">
        <f>IF(AI494="","",IF(AI494&gt;=80,"Hot",IF(AI494&gt;=60,"Alta",IF(AI494&gt;=40,"Media","Bassa"))))</f>
        <v/>
      </c>
      <c r="AK494" s="11">
        <f>IF(B494="","",IF(U494="",TODAY()-B494,U494-B494))</f>
        <v/>
      </c>
      <c r="AL494" s="11">
        <f>IF(B494="","",IF(M494="Vinta","Chiusa - vinta",IF(M494="Persa","Chiusa - persa",IF(AND(U494="",TODAY()-B494&gt;1),"Contattare subito",IF(AND(M494="In corso",AH494&gt;7),"Lead in stallo",IF(AND(AN494&lt;&gt;"",AN494&lt;TODAY(),M494="In corso"),"Follow-up scaduto",IF(AND(K494="Offerta",Y494="",W494&lt;&gt;"",TODAY()-W494&gt;3),"Verificare offerta","OK"))))))</f>
        <v/>
      </c>
      <c r="AM494" s="38" t="n"/>
      <c r="AN494" s="39" t="n"/>
      <c r="AO494" s="11">
        <f>IF(AND(AN494&lt;&gt;"",AN494&lt;TODAY(),M494="In corso"),1,0)</f>
        <v/>
      </c>
      <c r="AP494" s="84">
        <f>IF(B494="","",IF(OR(M494="Vinta",M494="Persa"),0,IF(AL494="Contattare subito",50,0)+IF(AL494="Follow-up scaduto",40,0)+IF(AL494="Lead in stallo",35,0)+IF(AJ494="Hot",30,IF(AJ494="Alta",20,IF(AJ494="Media",10,0)))+IF(AO494=1,10,0)+L494/10+ROW()/100000))</f>
        <v/>
      </c>
    </row>
    <row r="495">
      <c r="A495" s="7">
        <f>IF(B495="","",ROW()-1)</f>
        <v/>
      </c>
      <c r="B495" s="14" t="n"/>
      <c r="C495" s="14" t="n"/>
      <c r="D495" s="14" t="n"/>
      <c r="E495" s="14" t="n"/>
      <c r="F495" s="14" t="n"/>
      <c r="G495" s="14" t="n"/>
      <c r="H495" s="14" t="n"/>
      <c r="I495" s="14" t="n"/>
      <c r="J495" s="14" t="n"/>
      <c r="K495" s="14" t="n"/>
      <c r="L495" s="7">
        <f>IF(K495="","",IF(K495="Nuovo",1,IF(K495="Tentativo contatto",1,IF(K495="Contattato",2,IF(K495="Qualificato",4,IF(K495="Visita fissata",5,IF(K495="Visita effettuata",6,IF(K495="Trattativa",7,IF(K495="Offerta",8,IF(K495="Prenotazione",9,IF(K495="Venduto",10,""))))))))))))</f>
        <v/>
      </c>
      <c r="M495" s="14" t="n"/>
      <c r="N495" s="7">
        <f>IF(L495&gt;=4,1,0)</f>
        <v/>
      </c>
      <c r="O495" s="7">
        <f>IF(L495&gt;=6,1,0)</f>
        <v/>
      </c>
      <c r="P495" s="7">
        <f>IF(L495&gt;=7,1,0)</f>
        <v/>
      </c>
      <c r="Q495" s="7">
        <f>IF(L495&gt;=8,1,0)</f>
        <v/>
      </c>
      <c r="R495" s="7">
        <f>IF(L495&gt;=9,1,0)</f>
        <v/>
      </c>
      <c r="S495" s="7">
        <f>IF(OR(L495=10,M495="Vinta"),1,0)</f>
        <v/>
      </c>
      <c r="T495" s="7">
        <f>IF(M495="Persa",1,0)</f>
        <v/>
      </c>
      <c r="U495" s="14" t="n"/>
      <c r="V495" s="14" t="n"/>
      <c r="W495" s="14" t="n"/>
      <c r="X495" s="14" t="n"/>
      <c r="Y495" s="15" t="n"/>
      <c r="Z495" s="15" t="n"/>
      <c r="AA495" s="15" t="n"/>
      <c r="AB495" s="14" t="n"/>
      <c r="AC495" s="7">
        <f>IF(B495="","",IF(AB495="",TODAY()-B495,AB495-B495))</f>
        <v/>
      </c>
      <c r="AD495" s="14" t="n"/>
      <c r="AE495" s="14" t="n"/>
      <c r="AF495" s="14" t="n"/>
      <c r="AG495" s="37">
        <f>IF(B495="","",MAX(B495,IF(U495="",0,U495),IF(W495="",0,W495),IF(AB495="",0,AB495),IF(AN495="",0,AN495)))</f>
        <v/>
      </c>
      <c r="AH495" s="11">
        <f>IF(AG495="","",TODAY()-AG495)</f>
        <v/>
      </c>
      <c r="AI495" s="11">
        <f>IF(B495="","",MIN(100,IF(J495&gt;=300000,20,IF(J495&gt;=200000,10,5))+IF(OR(C495="Referral",C495="Passaparola"),20,IF(OR(C495="Sito web",C495="LinkedIn",C495="Email marketing"),15,10))+IF(L495&gt;=8,25,IF(L495&gt;=6,18,IF(L495&gt;=4,12,5)))+IF(AND(V495&lt;&gt;"",V495&lt;&gt;"Non risponde",V495&lt;&gt;"Non interessato"),10,0)+IF(X495="Eseguita",10,0)+IF(Z495&gt;0,15,0)))</f>
        <v/>
      </c>
      <c r="AJ495" s="11">
        <f>IF(AI495="","",IF(AI495&gt;=80,"Hot",IF(AI495&gt;=60,"Alta",IF(AI495&gt;=40,"Media","Bassa"))))</f>
        <v/>
      </c>
      <c r="AK495" s="11">
        <f>IF(B495="","",IF(U495="",TODAY()-B495,U495-B495))</f>
        <v/>
      </c>
      <c r="AL495" s="11">
        <f>IF(B495="","",IF(M495="Vinta","Chiusa - vinta",IF(M495="Persa","Chiusa - persa",IF(AND(U495="",TODAY()-B495&gt;1),"Contattare subito",IF(AND(M495="In corso",AH495&gt;7),"Lead in stallo",IF(AND(AN495&lt;&gt;"",AN495&lt;TODAY(),M495="In corso"),"Follow-up scaduto",IF(AND(K495="Offerta",Y495="",W495&lt;&gt;"",TODAY()-W495&gt;3),"Verificare offerta","OK"))))))</f>
        <v/>
      </c>
      <c r="AM495" s="38" t="n"/>
      <c r="AN495" s="39" t="n"/>
      <c r="AO495" s="11">
        <f>IF(AND(AN495&lt;&gt;"",AN495&lt;TODAY(),M495="In corso"),1,0)</f>
        <v/>
      </c>
      <c r="AP495" s="84">
        <f>IF(B495="","",IF(OR(M495="Vinta",M495="Persa"),0,IF(AL495="Contattare subito",50,0)+IF(AL495="Follow-up scaduto",40,0)+IF(AL495="Lead in stallo",35,0)+IF(AJ495="Hot",30,IF(AJ495="Alta",20,IF(AJ495="Media",10,0)))+IF(AO495=1,10,0)+L495/10+ROW()/100000))</f>
        <v/>
      </c>
    </row>
    <row r="496">
      <c r="A496" s="7">
        <f>IF(B496="","",ROW()-1)</f>
        <v/>
      </c>
      <c r="B496" s="14" t="n"/>
      <c r="C496" s="14" t="n"/>
      <c r="D496" s="14" t="n"/>
      <c r="E496" s="14" t="n"/>
      <c r="F496" s="14" t="n"/>
      <c r="G496" s="14" t="n"/>
      <c r="H496" s="14" t="n"/>
      <c r="I496" s="14" t="n"/>
      <c r="J496" s="14" t="n"/>
      <c r="K496" s="14" t="n"/>
      <c r="L496" s="7">
        <f>IF(K496="","",IF(K496="Nuovo",1,IF(K496="Tentativo contatto",1,IF(K496="Contattato",2,IF(K496="Qualificato",4,IF(K496="Visita fissata",5,IF(K496="Visita effettuata",6,IF(K496="Trattativa",7,IF(K496="Offerta",8,IF(K496="Prenotazione",9,IF(K496="Venduto",10,""))))))))))))</f>
        <v/>
      </c>
      <c r="M496" s="14" t="n"/>
      <c r="N496" s="7">
        <f>IF(L496&gt;=4,1,0)</f>
        <v/>
      </c>
      <c r="O496" s="7">
        <f>IF(L496&gt;=6,1,0)</f>
        <v/>
      </c>
      <c r="P496" s="7">
        <f>IF(L496&gt;=7,1,0)</f>
        <v/>
      </c>
      <c r="Q496" s="7">
        <f>IF(L496&gt;=8,1,0)</f>
        <v/>
      </c>
      <c r="R496" s="7">
        <f>IF(L496&gt;=9,1,0)</f>
        <v/>
      </c>
      <c r="S496" s="7">
        <f>IF(OR(L496=10,M496="Vinta"),1,0)</f>
        <v/>
      </c>
      <c r="T496" s="7">
        <f>IF(M496="Persa",1,0)</f>
        <v/>
      </c>
      <c r="U496" s="14" t="n"/>
      <c r="V496" s="14" t="n"/>
      <c r="W496" s="14" t="n"/>
      <c r="X496" s="14" t="n"/>
      <c r="Y496" s="15" t="n"/>
      <c r="Z496" s="15" t="n"/>
      <c r="AA496" s="15" t="n"/>
      <c r="AB496" s="14" t="n"/>
      <c r="AC496" s="7">
        <f>IF(B496="","",IF(AB496="",TODAY()-B496,AB496-B496))</f>
        <v/>
      </c>
      <c r="AD496" s="14" t="n"/>
      <c r="AE496" s="14" t="n"/>
      <c r="AF496" s="14" t="n"/>
      <c r="AG496" s="37">
        <f>IF(B496="","",MAX(B496,IF(U496="",0,U496),IF(W496="",0,W496),IF(AB496="",0,AB496),IF(AN496="",0,AN496)))</f>
        <v/>
      </c>
      <c r="AH496" s="11">
        <f>IF(AG496="","",TODAY()-AG496)</f>
        <v/>
      </c>
      <c r="AI496" s="11">
        <f>IF(B496="","",MIN(100,IF(J496&gt;=300000,20,IF(J496&gt;=200000,10,5))+IF(OR(C496="Referral",C496="Passaparola"),20,IF(OR(C496="Sito web",C496="LinkedIn",C496="Email marketing"),15,10))+IF(L496&gt;=8,25,IF(L496&gt;=6,18,IF(L496&gt;=4,12,5)))+IF(AND(V496&lt;&gt;"",V496&lt;&gt;"Non risponde",V496&lt;&gt;"Non interessato"),10,0)+IF(X496="Eseguita",10,0)+IF(Z496&gt;0,15,0)))</f>
        <v/>
      </c>
      <c r="AJ496" s="11">
        <f>IF(AI496="","",IF(AI496&gt;=80,"Hot",IF(AI496&gt;=60,"Alta",IF(AI496&gt;=40,"Media","Bassa"))))</f>
        <v/>
      </c>
      <c r="AK496" s="11">
        <f>IF(B496="","",IF(U496="",TODAY()-B496,U496-B496))</f>
        <v/>
      </c>
      <c r="AL496" s="11">
        <f>IF(B496="","",IF(M496="Vinta","Chiusa - vinta",IF(M496="Persa","Chiusa - persa",IF(AND(U496="",TODAY()-B496&gt;1),"Contattare subito",IF(AND(M496="In corso",AH496&gt;7),"Lead in stallo",IF(AND(AN496&lt;&gt;"",AN496&lt;TODAY(),M496="In corso"),"Follow-up scaduto",IF(AND(K496="Offerta",Y496="",W496&lt;&gt;"",TODAY()-W496&gt;3),"Verificare offerta","OK"))))))</f>
        <v/>
      </c>
      <c r="AM496" s="38" t="n"/>
      <c r="AN496" s="39" t="n"/>
      <c r="AO496" s="11">
        <f>IF(AND(AN496&lt;&gt;"",AN496&lt;TODAY(),M496="In corso"),1,0)</f>
        <v/>
      </c>
      <c r="AP496" s="84">
        <f>IF(B496="","",IF(OR(M496="Vinta",M496="Persa"),0,IF(AL496="Contattare subito",50,0)+IF(AL496="Follow-up scaduto",40,0)+IF(AL496="Lead in stallo",35,0)+IF(AJ496="Hot",30,IF(AJ496="Alta",20,IF(AJ496="Media",10,0)))+IF(AO496=1,10,0)+L496/10+ROW()/100000))</f>
        <v/>
      </c>
    </row>
    <row r="497">
      <c r="A497" s="7">
        <f>IF(B497="","",ROW()-1)</f>
        <v/>
      </c>
      <c r="B497" s="14" t="n"/>
      <c r="C497" s="14" t="n"/>
      <c r="D497" s="14" t="n"/>
      <c r="E497" s="14" t="n"/>
      <c r="F497" s="14" t="n"/>
      <c r="G497" s="14" t="n"/>
      <c r="H497" s="14" t="n"/>
      <c r="I497" s="14" t="n"/>
      <c r="J497" s="14" t="n"/>
      <c r="K497" s="14" t="n"/>
      <c r="L497" s="7">
        <f>IF(K497="","",IF(K497="Nuovo",1,IF(K497="Tentativo contatto",1,IF(K497="Contattato",2,IF(K497="Qualificato",4,IF(K497="Visita fissata",5,IF(K497="Visita effettuata",6,IF(K497="Trattativa",7,IF(K497="Offerta",8,IF(K497="Prenotazione",9,IF(K497="Venduto",10,""))))))))))))</f>
        <v/>
      </c>
      <c r="M497" s="14" t="n"/>
      <c r="N497" s="7">
        <f>IF(L497&gt;=4,1,0)</f>
        <v/>
      </c>
      <c r="O497" s="7">
        <f>IF(L497&gt;=6,1,0)</f>
        <v/>
      </c>
      <c r="P497" s="7">
        <f>IF(L497&gt;=7,1,0)</f>
        <v/>
      </c>
      <c r="Q497" s="7">
        <f>IF(L497&gt;=8,1,0)</f>
        <v/>
      </c>
      <c r="R497" s="7">
        <f>IF(L497&gt;=9,1,0)</f>
        <v/>
      </c>
      <c r="S497" s="7">
        <f>IF(OR(L497=10,M497="Vinta"),1,0)</f>
        <v/>
      </c>
      <c r="T497" s="7">
        <f>IF(M497="Persa",1,0)</f>
        <v/>
      </c>
      <c r="U497" s="14" t="n"/>
      <c r="V497" s="14" t="n"/>
      <c r="W497" s="14" t="n"/>
      <c r="X497" s="14" t="n"/>
      <c r="Y497" s="15" t="n"/>
      <c r="Z497" s="15" t="n"/>
      <c r="AA497" s="15" t="n"/>
      <c r="AB497" s="14" t="n"/>
      <c r="AC497" s="7">
        <f>IF(B497="","",IF(AB497="",TODAY()-B497,AB497-B497))</f>
        <v/>
      </c>
      <c r="AD497" s="14" t="n"/>
      <c r="AE497" s="14" t="n"/>
      <c r="AF497" s="14" t="n"/>
      <c r="AG497" s="37">
        <f>IF(B497="","",MAX(B497,IF(U497="",0,U497),IF(W497="",0,W497),IF(AB497="",0,AB497),IF(AN497="",0,AN497)))</f>
        <v/>
      </c>
      <c r="AH497" s="11">
        <f>IF(AG497="","",TODAY()-AG497)</f>
        <v/>
      </c>
      <c r="AI497" s="11">
        <f>IF(B497="","",MIN(100,IF(J497&gt;=300000,20,IF(J497&gt;=200000,10,5))+IF(OR(C497="Referral",C497="Passaparola"),20,IF(OR(C497="Sito web",C497="LinkedIn",C497="Email marketing"),15,10))+IF(L497&gt;=8,25,IF(L497&gt;=6,18,IF(L497&gt;=4,12,5)))+IF(AND(V497&lt;&gt;"",V497&lt;&gt;"Non risponde",V497&lt;&gt;"Non interessato"),10,0)+IF(X497="Eseguita",10,0)+IF(Z497&gt;0,15,0)))</f>
        <v/>
      </c>
      <c r="AJ497" s="11">
        <f>IF(AI497="","",IF(AI497&gt;=80,"Hot",IF(AI497&gt;=60,"Alta",IF(AI497&gt;=40,"Media","Bassa"))))</f>
        <v/>
      </c>
      <c r="AK497" s="11">
        <f>IF(B497="","",IF(U497="",TODAY()-B497,U497-B497))</f>
        <v/>
      </c>
      <c r="AL497" s="11">
        <f>IF(B497="","",IF(M497="Vinta","Chiusa - vinta",IF(M497="Persa","Chiusa - persa",IF(AND(U497="",TODAY()-B497&gt;1),"Contattare subito",IF(AND(M497="In corso",AH497&gt;7),"Lead in stallo",IF(AND(AN497&lt;&gt;"",AN497&lt;TODAY(),M497="In corso"),"Follow-up scaduto",IF(AND(K497="Offerta",Y497="",W497&lt;&gt;"",TODAY()-W497&gt;3),"Verificare offerta","OK"))))))</f>
        <v/>
      </c>
      <c r="AM497" s="38" t="n"/>
      <c r="AN497" s="39" t="n"/>
      <c r="AO497" s="11">
        <f>IF(AND(AN497&lt;&gt;"",AN497&lt;TODAY(),M497="In corso"),1,0)</f>
        <v/>
      </c>
      <c r="AP497" s="84">
        <f>IF(B497="","",IF(OR(M497="Vinta",M497="Persa"),0,IF(AL497="Contattare subito",50,0)+IF(AL497="Follow-up scaduto",40,0)+IF(AL497="Lead in stallo",35,0)+IF(AJ497="Hot",30,IF(AJ497="Alta",20,IF(AJ497="Media",10,0)))+IF(AO497=1,10,0)+L497/10+ROW()/100000))</f>
        <v/>
      </c>
    </row>
    <row r="498">
      <c r="A498" s="7">
        <f>IF(B498="","",ROW()-1)</f>
        <v/>
      </c>
      <c r="B498" s="14" t="n"/>
      <c r="C498" s="14" t="n"/>
      <c r="D498" s="14" t="n"/>
      <c r="E498" s="14" t="n"/>
      <c r="F498" s="14" t="n"/>
      <c r="G498" s="14" t="n"/>
      <c r="H498" s="14" t="n"/>
      <c r="I498" s="14" t="n"/>
      <c r="J498" s="14" t="n"/>
      <c r="K498" s="14" t="n"/>
      <c r="L498" s="7">
        <f>IF(K498="","",IF(K498="Nuovo",1,IF(K498="Tentativo contatto",1,IF(K498="Contattato",2,IF(K498="Qualificato",4,IF(K498="Visita fissata",5,IF(K498="Visita effettuata",6,IF(K498="Trattativa",7,IF(K498="Offerta",8,IF(K498="Prenotazione",9,IF(K498="Venduto",10,""))))))))))))</f>
        <v/>
      </c>
      <c r="M498" s="14" t="n"/>
      <c r="N498" s="7">
        <f>IF(L498&gt;=4,1,0)</f>
        <v/>
      </c>
      <c r="O498" s="7">
        <f>IF(L498&gt;=6,1,0)</f>
        <v/>
      </c>
      <c r="P498" s="7">
        <f>IF(L498&gt;=7,1,0)</f>
        <v/>
      </c>
      <c r="Q498" s="7">
        <f>IF(L498&gt;=8,1,0)</f>
        <v/>
      </c>
      <c r="R498" s="7">
        <f>IF(L498&gt;=9,1,0)</f>
        <v/>
      </c>
      <c r="S498" s="7">
        <f>IF(OR(L498=10,M498="Vinta"),1,0)</f>
        <v/>
      </c>
      <c r="T498" s="7">
        <f>IF(M498="Persa",1,0)</f>
        <v/>
      </c>
      <c r="U498" s="14" t="n"/>
      <c r="V498" s="14" t="n"/>
      <c r="W498" s="14" t="n"/>
      <c r="X498" s="14" t="n"/>
      <c r="Y498" s="15" t="n"/>
      <c r="Z498" s="15" t="n"/>
      <c r="AA498" s="15" t="n"/>
      <c r="AB498" s="14" t="n"/>
      <c r="AC498" s="7">
        <f>IF(B498="","",IF(AB498="",TODAY()-B498,AB498-B498))</f>
        <v/>
      </c>
      <c r="AD498" s="14" t="n"/>
      <c r="AE498" s="14" t="n"/>
      <c r="AF498" s="14" t="n"/>
      <c r="AG498" s="37">
        <f>IF(B498="","",MAX(B498,IF(U498="",0,U498),IF(W498="",0,W498),IF(AB498="",0,AB498),IF(AN498="",0,AN498)))</f>
        <v/>
      </c>
      <c r="AH498" s="11">
        <f>IF(AG498="","",TODAY()-AG498)</f>
        <v/>
      </c>
      <c r="AI498" s="11">
        <f>IF(B498="","",MIN(100,IF(J498&gt;=300000,20,IF(J498&gt;=200000,10,5))+IF(OR(C498="Referral",C498="Passaparola"),20,IF(OR(C498="Sito web",C498="LinkedIn",C498="Email marketing"),15,10))+IF(L498&gt;=8,25,IF(L498&gt;=6,18,IF(L498&gt;=4,12,5)))+IF(AND(V498&lt;&gt;"",V498&lt;&gt;"Non risponde",V498&lt;&gt;"Non interessato"),10,0)+IF(X498="Eseguita",10,0)+IF(Z498&gt;0,15,0)))</f>
        <v/>
      </c>
      <c r="AJ498" s="11">
        <f>IF(AI498="","",IF(AI498&gt;=80,"Hot",IF(AI498&gt;=60,"Alta",IF(AI498&gt;=40,"Media","Bassa"))))</f>
        <v/>
      </c>
      <c r="AK498" s="11">
        <f>IF(B498="","",IF(U498="",TODAY()-B498,U498-B498))</f>
        <v/>
      </c>
      <c r="AL498" s="11">
        <f>IF(B498="","",IF(M498="Vinta","Chiusa - vinta",IF(M498="Persa","Chiusa - persa",IF(AND(U498="",TODAY()-B498&gt;1),"Contattare subito",IF(AND(M498="In corso",AH498&gt;7),"Lead in stallo",IF(AND(AN498&lt;&gt;"",AN498&lt;TODAY(),M498="In corso"),"Follow-up scaduto",IF(AND(K498="Offerta",Y498="",W498&lt;&gt;"",TODAY()-W498&gt;3),"Verificare offerta","OK"))))))</f>
        <v/>
      </c>
      <c r="AM498" s="38" t="n"/>
      <c r="AN498" s="39" t="n"/>
      <c r="AO498" s="11">
        <f>IF(AND(AN498&lt;&gt;"",AN498&lt;TODAY(),M498="In corso"),1,0)</f>
        <v/>
      </c>
      <c r="AP498" s="84">
        <f>IF(B498="","",IF(OR(M498="Vinta",M498="Persa"),0,IF(AL498="Contattare subito",50,0)+IF(AL498="Follow-up scaduto",40,0)+IF(AL498="Lead in stallo",35,0)+IF(AJ498="Hot",30,IF(AJ498="Alta",20,IF(AJ498="Media",10,0)))+IF(AO498=1,10,0)+L498/10+ROW()/100000))</f>
        <v/>
      </c>
    </row>
    <row r="499">
      <c r="A499" s="7">
        <f>IF(B499="","",ROW()-1)</f>
        <v/>
      </c>
      <c r="B499" s="14" t="n"/>
      <c r="C499" s="14" t="n"/>
      <c r="D499" s="14" t="n"/>
      <c r="E499" s="14" t="n"/>
      <c r="F499" s="14" t="n"/>
      <c r="G499" s="14" t="n"/>
      <c r="H499" s="14" t="n"/>
      <c r="I499" s="14" t="n"/>
      <c r="J499" s="14" t="n"/>
      <c r="K499" s="14" t="n"/>
      <c r="L499" s="7">
        <f>IF(K499="","",IF(K499="Nuovo",1,IF(K499="Tentativo contatto",1,IF(K499="Contattato",2,IF(K499="Qualificato",4,IF(K499="Visita fissata",5,IF(K499="Visita effettuata",6,IF(K499="Trattativa",7,IF(K499="Offerta",8,IF(K499="Prenotazione",9,IF(K499="Venduto",10,""))))))))))))</f>
        <v/>
      </c>
      <c r="M499" s="14" t="n"/>
      <c r="N499" s="7">
        <f>IF(L499&gt;=4,1,0)</f>
        <v/>
      </c>
      <c r="O499" s="7">
        <f>IF(L499&gt;=6,1,0)</f>
        <v/>
      </c>
      <c r="P499" s="7">
        <f>IF(L499&gt;=7,1,0)</f>
        <v/>
      </c>
      <c r="Q499" s="7">
        <f>IF(L499&gt;=8,1,0)</f>
        <v/>
      </c>
      <c r="R499" s="7">
        <f>IF(L499&gt;=9,1,0)</f>
        <v/>
      </c>
      <c r="S499" s="7">
        <f>IF(OR(L499=10,M499="Vinta"),1,0)</f>
        <v/>
      </c>
      <c r="T499" s="7">
        <f>IF(M499="Persa",1,0)</f>
        <v/>
      </c>
      <c r="U499" s="14" t="n"/>
      <c r="V499" s="14" t="n"/>
      <c r="W499" s="14" t="n"/>
      <c r="X499" s="14" t="n"/>
      <c r="Y499" s="15" t="n"/>
      <c r="Z499" s="15" t="n"/>
      <c r="AA499" s="15" t="n"/>
      <c r="AB499" s="14" t="n"/>
      <c r="AC499" s="7">
        <f>IF(B499="","",IF(AB499="",TODAY()-B499,AB499-B499))</f>
        <v/>
      </c>
      <c r="AD499" s="14" t="n"/>
      <c r="AE499" s="14" t="n"/>
      <c r="AF499" s="14" t="n"/>
      <c r="AG499" s="37">
        <f>IF(B499="","",MAX(B499,IF(U499="",0,U499),IF(W499="",0,W499),IF(AB499="",0,AB499),IF(AN499="",0,AN499)))</f>
        <v/>
      </c>
      <c r="AH499" s="11">
        <f>IF(AG499="","",TODAY()-AG499)</f>
        <v/>
      </c>
      <c r="AI499" s="11">
        <f>IF(B499="","",MIN(100,IF(J499&gt;=300000,20,IF(J499&gt;=200000,10,5))+IF(OR(C499="Referral",C499="Passaparola"),20,IF(OR(C499="Sito web",C499="LinkedIn",C499="Email marketing"),15,10))+IF(L499&gt;=8,25,IF(L499&gt;=6,18,IF(L499&gt;=4,12,5)))+IF(AND(V499&lt;&gt;"",V499&lt;&gt;"Non risponde",V499&lt;&gt;"Non interessato"),10,0)+IF(X499="Eseguita",10,0)+IF(Z499&gt;0,15,0)))</f>
        <v/>
      </c>
      <c r="AJ499" s="11">
        <f>IF(AI499="","",IF(AI499&gt;=80,"Hot",IF(AI499&gt;=60,"Alta",IF(AI499&gt;=40,"Media","Bassa"))))</f>
        <v/>
      </c>
      <c r="AK499" s="11">
        <f>IF(B499="","",IF(U499="",TODAY()-B499,U499-B499))</f>
        <v/>
      </c>
      <c r="AL499" s="11">
        <f>IF(B499="","",IF(M499="Vinta","Chiusa - vinta",IF(M499="Persa","Chiusa - persa",IF(AND(U499="",TODAY()-B499&gt;1),"Contattare subito",IF(AND(M499="In corso",AH499&gt;7),"Lead in stallo",IF(AND(AN499&lt;&gt;"",AN499&lt;TODAY(),M499="In corso"),"Follow-up scaduto",IF(AND(K499="Offerta",Y499="",W499&lt;&gt;"",TODAY()-W499&gt;3),"Verificare offerta","OK"))))))</f>
        <v/>
      </c>
      <c r="AM499" s="38" t="n"/>
      <c r="AN499" s="39" t="n"/>
      <c r="AO499" s="11">
        <f>IF(AND(AN499&lt;&gt;"",AN499&lt;TODAY(),M499="In corso"),1,0)</f>
        <v/>
      </c>
      <c r="AP499" s="84">
        <f>IF(B499="","",IF(OR(M499="Vinta",M499="Persa"),0,IF(AL499="Contattare subito",50,0)+IF(AL499="Follow-up scaduto",40,0)+IF(AL499="Lead in stallo",35,0)+IF(AJ499="Hot",30,IF(AJ499="Alta",20,IF(AJ499="Media",10,0)))+IF(AO499=1,10,0)+L499/10+ROW()/100000))</f>
        <v/>
      </c>
    </row>
    <row r="500">
      <c r="A500" s="7">
        <f>IF(B500="","",ROW()-1)</f>
        <v/>
      </c>
      <c r="B500" s="14" t="n"/>
      <c r="C500" s="14" t="n"/>
      <c r="D500" s="14" t="n"/>
      <c r="E500" s="14" t="n"/>
      <c r="F500" s="14" t="n"/>
      <c r="G500" s="14" t="n"/>
      <c r="H500" s="14" t="n"/>
      <c r="I500" s="14" t="n"/>
      <c r="J500" s="14" t="n"/>
      <c r="K500" s="14" t="n"/>
      <c r="L500" s="7">
        <f>IF(K500="","",IF(K500="Nuovo",1,IF(K500="Tentativo contatto",1,IF(K500="Contattato",2,IF(K500="Qualificato",4,IF(K500="Visita fissata",5,IF(K500="Visita effettuata",6,IF(K500="Trattativa",7,IF(K500="Offerta",8,IF(K500="Prenotazione",9,IF(K500="Venduto",10,""))))))))))))</f>
        <v/>
      </c>
      <c r="M500" s="14" t="n"/>
      <c r="N500" s="7">
        <f>IF(L500&gt;=4,1,0)</f>
        <v/>
      </c>
      <c r="O500" s="7">
        <f>IF(L500&gt;=6,1,0)</f>
        <v/>
      </c>
      <c r="P500" s="7">
        <f>IF(L500&gt;=7,1,0)</f>
        <v/>
      </c>
      <c r="Q500" s="7">
        <f>IF(L500&gt;=8,1,0)</f>
        <v/>
      </c>
      <c r="R500" s="7">
        <f>IF(L500&gt;=9,1,0)</f>
        <v/>
      </c>
      <c r="S500" s="7">
        <f>IF(OR(L500=10,M500="Vinta"),1,0)</f>
        <v/>
      </c>
      <c r="T500" s="7">
        <f>IF(M500="Persa",1,0)</f>
        <v/>
      </c>
      <c r="U500" s="14" t="n"/>
      <c r="V500" s="14" t="n"/>
      <c r="W500" s="14" t="n"/>
      <c r="X500" s="14" t="n"/>
      <c r="Y500" s="15" t="n"/>
      <c r="Z500" s="15" t="n"/>
      <c r="AA500" s="15" t="n"/>
      <c r="AB500" s="14" t="n"/>
      <c r="AC500" s="7">
        <f>IF(B500="","",IF(AB500="",TODAY()-B500,AB500-B500))</f>
        <v/>
      </c>
      <c r="AD500" s="14" t="n"/>
      <c r="AE500" s="14" t="n"/>
      <c r="AF500" s="14" t="n"/>
      <c r="AG500" s="37">
        <f>IF(B500="","",MAX(B500,IF(U500="",0,U500),IF(W500="",0,W500),IF(AB500="",0,AB500),IF(AN500="",0,AN500)))</f>
        <v/>
      </c>
      <c r="AH500" s="11">
        <f>IF(AG500="","",TODAY()-AG500)</f>
        <v/>
      </c>
      <c r="AI500" s="11">
        <f>IF(B500="","",MIN(100,IF(J500&gt;=300000,20,IF(J500&gt;=200000,10,5))+IF(OR(C500="Referral",C500="Passaparola"),20,IF(OR(C500="Sito web",C500="LinkedIn",C500="Email marketing"),15,10))+IF(L500&gt;=8,25,IF(L500&gt;=6,18,IF(L500&gt;=4,12,5)))+IF(AND(V500&lt;&gt;"",V500&lt;&gt;"Non risponde",V500&lt;&gt;"Non interessato"),10,0)+IF(X500="Eseguita",10,0)+IF(Z500&gt;0,15,0)))</f>
        <v/>
      </c>
      <c r="AJ500" s="11">
        <f>IF(AI500="","",IF(AI500&gt;=80,"Hot",IF(AI500&gt;=60,"Alta",IF(AI500&gt;=40,"Media","Bassa"))))</f>
        <v/>
      </c>
      <c r="AK500" s="11">
        <f>IF(B500="","",IF(U500="",TODAY()-B500,U500-B500))</f>
        <v/>
      </c>
      <c r="AL500" s="11">
        <f>IF(B500="","",IF(M500="Vinta","Chiusa - vinta",IF(M500="Persa","Chiusa - persa",IF(AND(U500="",TODAY()-B500&gt;1),"Contattare subito",IF(AND(M500="In corso",AH500&gt;7),"Lead in stallo",IF(AND(AN500&lt;&gt;"",AN500&lt;TODAY(),M500="In corso"),"Follow-up scaduto",IF(AND(K500="Offerta",Y500="",W500&lt;&gt;"",TODAY()-W500&gt;3),"Verificare offerta","OK"))))))</f>
        <v/>
      </c>
      <c r="AM500" s="38" t="n"/>
      <c r="AN500" s="39" t="n"/>
      <c r="AO500" s="11">
        <f>IF(AND(AN500&lt;&gt;"",AN500&lt;TODAY(),M500="In corso"),1,0)</f>
        <v/>
      </c>
      <c r="AP500" s="84">
        <f>IF(B500="","",IF(OR(M500="Vinta",M500="Persa"),0,IF(AL500="Contattare subito",50,0)+IF(AL500="Follow-up scaduto",40,0)+IF(AL500="Lead in stallo",35,0)+IF(AJ500="Hot",30,IF(AJ500="Alta",20,IF(AJ500="Media",10,0)))+IF(AO500=1,10,0)+L500/10+ROW()/100000))</f>
        <v/>
      </c>
    </row>
    <row r="501">
      <c r="A501" s="2">
        <f>IF(B501="","",ROW()-1)</f>
        <v/>
      </c>
      <c r="B501" s="2" t="n"/>
      <c r="C501" s="2" t="n"/>
      <c r="D501" s="2" t="n"/>
      <c r="E501" s="2" t="n"/>
      <c r="F501" s="2" t="n"/>
      <c r="G501" s="2" t="n"/>
      <c r="H501" s="2" t="n"/>
      <c r="I501" s="2" t="n"/>
      <c r="J501" s="2" t="n"/>
      <c r="K501" s="2" t="n"/>
      <c r="L501" s="2">
        <f>IF(K501="","",IF(K501="Nuovo",1,IF(K501="Tentativo contatto",1,IF(K501="Contattato",2,IF(K501="Qualificato",4,IF(K501="Visita fissata",5,IF(K501="Visita effettuata",6,IF(K501="Trattativa",7,IF(K501="Offerta",8,IF(K501="Prenotazione",9,IF(K501="Venduto",10,""))))))))))))</f>
        <v/>
      </c>
      <c r="M501" s="2" t="n"/>
      <c r="N501" s="2">
        <f>IF(L501&gt;=4,1,0)</f>
        <v/>
      </c>
      <c r="O501" s="2">
        <f>IF(L501&gt;=6,1,0)</f>
        <v/>
      </c>
      <c r="P501" s="2">
        <f>IF(L501&gt;=7,1,0)</f>
        <v/>
      </c>
      <c r="Q501" s="2">
        <f>IF(L501&gt;=8,1,0)</f>
        <v/>
      </c>
      <c r="R501" s="2">
        <f>IF(L501&gt;=9,1,0)</f>
        <v/>
      </c>
      <c r="S501" s="2">
        <f>IF(OR(L501=10,M501="Vinta"),1,0)</f>
        <v/>
      </c>
      <c r="T501" s="2">
        <f>IF(M501="Persa",1,0)</f>
        <v/>
      </c>
      <c r="U501" s="2" t="n"/>
      <c r="V501" s="2" t="n"/>
      <c r="W501" s="2" t="n"/>
      <c r="X501" s="2" t="n"/>
      <c r="Y501" s="17" t="n"/>
      <c r="Z501" s="17" t="n"/>
      <c r="AA501" s="17" t="n"/>
      <c r="AB501" s="2" t="n"/>
      <c r="AC501" s="2">
        <f>IF(B501="","",IF(AB501="",TODAY()-B501,AB501-B501))</f>
        <v/>
      </c>
      <c r="AD501" s="2" t="n"/>
      <c r="AE501" s="2" t="n"/>
      <c r="AF501" s="2" t="n"/>
      <c r="AG501" s="37">
        <f>IF(B501="","",MAX(B501,IF(U501="",0,U501),IF(W501="",0,W501),IF(AB501="",0,AB501),IF(AN501="",0,AN501)))</f>
        <v/>
      </c>
      <c r="AH501" s="11">
        <f>IF(AG501="","",TODAY()-AG501)</f>
        <v/>
      </c>
      <c r="AI501" s="11">
        <f>IF(B501="","",MIN(100,IF(J501&gt;=300000,20,IF(J501&gt;=200000,10,5))+IF(OR(C501="Referral",C501="Passaparola"),20,IF(OR(C501="Sito web",C501="LinkedIn",C501="Email marketing"),15,10))+IF(L501&gt;=8,25,IF(L501&gt;=6,18,IF(L501&gt;=4,12,5)))+IF(AND(V501&lt;&gt;"",V501&lt;&gt;"Non risponde",V501&lt;&gt;"Non interessato"),10,0)+IF(X501="Eseguita",10,0)+IF(Z501&gt;0,15,0)))</f>
        <v/>
      </c>
      <c r="AJ501" s="11">
        <f>IF(AI501="","",IF(AI501&gt;=80,"Hot",IF(AI501&gt;=60,"Alta",IF(AI501&gt;=40,"Media","Bassa"))))</f>
        <v/>
      </c>
      <c r="AK501" s="11">
        <f>IF(B501="","",IF(U501="",TODAY()-B501,U501-B501))</f>
        <v/>
      </c>
      <c r="AL501" s="11">
        <f>IF(B501="","",IF(M501="Vinta","Chiusa - vinta",IF(M501="Persa","Chiusa - persa",IF(AND(U501="",TODAY()-B501&gt;1),"Contattare subito",IF(AND(M501="In corso",AH501&gt;7),"Lead in stallo",IF(AND(AN501&lt;&gt;"",AN501&lt;TODAY(),M501="In corso"),"Follow-up scaduto",IF(AND(K501="Offerta",Y501="",W501&lt;&gt;"",TODAY()-W501&gt;3),"Verificare offerta","OK"))))))</f>
        <v/>
      </c>
      <c r="AM501" s="38" t="n"/>
      <c r="AN501" s="39" t="n"/>
      <c r="AO501" s="11">
        <f>IF(AND(AN501&lt;&gt;"",AN501&lt;TODAY(),M501="In corso"),1,0)</f>
        <v/>
      </c>
      <c r="AP501" s="84">
        <f>IF(B501="","",IF(OR(M501="Vinta",M501="Persa"),0,IF(AL501="Contattare subito",50,0)+IF(AL501="Follow-up scaduto",40,0)+IF(AL501="Lead in stallo",35,0)+IF(AJ501="Hot",30,IF(AJ501="Alta",20,IF(AJ501="Media",10,0)))+IF(AO501=1,10,0)+L501/10+ROW()/100000))</f>
        <v/>
      </c>
    </row>
    <row r="502">
      <c r="A502" s="2">
        <f>IF(B502="","",ROW()-1)</f>
        <v/>
      </c>
      <c r="B502" s="2" t="n"/>
      <c r="C502" s="2" t="n"/>
      <c r="D502" s="2" t="n"/>
      <c r="E502" s="2" t="n"/>
      <c r="F502" s="2" t="n"/>
      <c r="G502" s="2" t="n"/>
      <c r="H502" s="2" t="n"/>
      <c r="I502" s="2" t="n"/>
      <c r="J502" s="2" t="n"/>
      <c r="K502" s="2" t="n"/>
      <c r="L502" s="2">
        <f>IF(K502="","",IF(K502="Nuovo",1,IF(K502="Tentativo contatto",1,IF(K502="Contattato",2,IF(K502="Qualificato",4,IF(K502="Visita fissata",5,IF(K502="Visita effettuata",6,IF(K502="Trattativa",7,IF(K502="Offerta",8,IF(K502="Prenotazione",9,IF(K502="Venduto",10,""))))))))))))</f>
        <v/>
      </c>
      <c r="M502" s="2" t="n"/>
      <c r="N502" s="2">
        <f>IF(L502&gt;=4,1,0)</f>
        <v/>
      </c>
      <c r="O502" s="2">
        <f>IF(L502&gt;=6,1,0)</f>
        <v/>
      </c>
      <c r="P502" s="2">
        <f>IF(L502&gt;=7,1,0)</f>
        <v/>
      </c>
      <c r="Q502" s="2">
        <f>IF(L502&gt;=8,1,0)</f>
        <v/>
      </c>
      <c r="R502" s="2">
        <f>IF(L502&gt;=9,1,0)</f>
        <v/>
      </c>
      <c r="S502" s="2">
        <f>IF(OR(L502=10,M502="Vinta"),1,0)</f>
        <v/>
      </c>
      <c r="T502" s="2">
        <f>IF(M502="Persa",1,0)</f>
        <v/>
      </c>
      <c r="U502" s="2" t="n"/>
      <c r="V502" s="2" t="n"/>
      <c r="W502" s="2" t="n"/>
      <c r="X502" s="2" t="n"/>
      <c r="Y502" s="17" t="n"/>
      <c r="Z502" s="17" t="n"/>
      <c r="AA502" s="17" t="n"/>
      <c r="AB502" s="2" t="n"/>
      <c r="AC502" s="2">
        <f>IF(B502="","",IF(AB502="",TODAY()-B502,AB502-B502))</f>
        <v/>
      </c>
      <c r="AD502" s="2" t="n"/>
      <c r="AE502" s="2" t="n"/>
      <c r="AF502" s="2" t="n"/>
      <c r="AG502" s="37">
        <f>IF(B502="","",MAX(B502,IF(U502="",0,U502),IF(W502="",0,W502),IF(AB502="",0,AB502),IF(AN502="",0,AN502)))</f>
        <v/>
      </c>
      <c r="AH502" s="11">
        <f>IF(AG502="","",TODAY()-AG502)</f>
        <v/>
      </c>
      <c r="AI502" s="11">
        <f>IF(B502="","",MIN(100,IF(J502&gt;=300000,20,IF(J502&gt;=200000,10,5))+IF(OR(C502="Referral",C502="Passaparola"),20,IF(OR(C502="Sito web",C502="LinkedIn",C502="Email marketing"),15,10))+IF(L502&gt;=8,25,IF(L502&gt;=6,18,IF(L502&gt;=4,12,5)))+IF(AND(V502&lt;&gt;"",V502&lt;&gt;"Non risponde",V502&lt;&gt;"Non interessato"),10,0)+IF(X502="Eseguita",10,0)+IF(Z502&gt;0,15,0)))</f>
        <v/>
      </c>
      <c r="AJ502" s="11">
        <f>IF(AI502="","",IF(AI502&gt;=80,"Hot",IF(AI502&gt;=60,"Alta",IF(AI502&gt;=40,"Media","Bassa"))))</f>
        <v/>
      </c>
      <c r="AK502" s="11">
        <f>IF(B502="","",IF(U502="",TODAY()-B502,U502-B502))</f>
        <v/>
      </c>
      <c r="AL502" s="11">
        <f>IF(B502="","",IF(M502="Vinta","Chiusa - vinta",IF(M502="Persa","Chiusa - persa",IF(AND(U502="",TODAY()-B502&gt;1),"Contattare subito",IF(AND(M502="In corso",AH502&gt;7),"Lead in stallo",IF(AND(AN502&lt;&gt;"",AN502&lt;TODAY(),M502="In corso"),"Follow-up scaduto",IF(AND(K502="Offerta",Y502="",W502&lt;&gt;"",TODAY()-W502&gt;3),"Verificare offerta","OK"))))))</f>
        <v/>
      </c>
      <c r="AM502" s="38" t="n"/>
      <c r="AN502" s="39" t="n"/>
      <c r="AO502" s="11">
        <f>IF(AND(AN502&lt;&gt;"",AN502&lt;TODAY(),M502="In corso"),1,0)</f>
        <v/>
      </c>
      <c r="AP502" s="84">
        <f>IF(B502="","",IF(OR(M502="Vinta",M502="Persa"),0,IF(AL502="Contattare subito",50,0)+IF(AL502="Follow-up scaduto",40,0)+IF(AL502="Lead in stallo",35,0)+IF(AJ502="Hot",30,IF(AJ502="Alta",20,IF(AJ502="Media",10,0)))+IF(AO502=1,10,0)+L502/10+ROW()/100000))</f>
        <v/>
      </c>
    </row>
    <row r="503">
      <c r="A503" s="2">
        <f>IF(B503="","",ROW()-1)</f>
        <v/>
      </c>
      <c r="B503" s="2" t="n"/>
      <c r="C503" s="2" t="n"/>
      <c r="D503" s="2" t="n"/>
      <c r="E503" s="2" t="n"/>
      <c r="F503" s="2" t="n"/>
      <c r="G503" s="2" t="n"/>
      <c r="H503" s="2" t="n"/>
      <c r="I503" s="2" t="n"/>
      <c r="J503" s="2" t="n"/>
      <c r="K503" s="2" t="n"/>
      <c r="L503" s="2">
        <f>IF(K503="","",IF(K503="Nuovo",1,IF(K503="Tentativo contatto",1,IF(K503="Contattato",2,IF(K503="Qualificato",4,IF(K503="Visita fissata",5,IF(K503="Visita effettuata",6,IF(K503="Trattativa",7,IF(K503="Offerta",8,IF(K503="Prenotazione",9,IF(K503="Venduto",10,""))))))))))))</f>
        <v/>
      </c>
      <c r="M503" s="2" t="n"/>
      <c r="N503" s="2">
        <f>IF(L503&gt;=4,1,0)</f>
        <v/>
      </c>
      <c r="O503" s="2">
        <f>IF(L503&gt;=6,1,0)</f>
        <v/>
      </c>
      <c r="P503" s="2">
        <f>IF(L503&gt;=7,1,0)</f>
        <v/>
      </c>
      <c r="Q503" s="2">
        <f>IF(L503&gt;=8,1,0)</f>
        <v/>
      </c>
      <c r="R503" s="2">
        <f>IF(L503&gt;=9,1,0)</f>
        <v/>
      </c>
      <c r="S503" s="2">
        <f>IF(OR(L503=10,M503="Vinta"),1,0)</f>
        <v/>
      </c>
      <c r="T503" s="2">
        <f>IF(M503="Persa",1,0)</f>
        <v/>
      </c>
      <c r="U503" s="2" t="n"/>
      <c r="V503" s="2" t="n"/>
      <c r="W503" s="2" t="n"/>
      <c r="X503" s="2" t="n"/>
      <c r="Y503" s="17" t="n"/>
      <c r="Z503" s="17" t="n"/>
      <c r="AA503" s="17" t="n"/>
      <c r="AB503" s="2" t="n"/>
      <c r="AC503" s="2">
        <f>IF(B503="","",IF(AB503="",TODAY()-B503,AB503-B503))</f>
        <v/>
      </c>
      <c r="AD503" s="2" t="n"/>
      <c r="AE503" s="2" t="n"/>
      <c r="AF503" s="2" t="n"/>
      <c r="AG503" s="37">
        <f>IF(B503="","",MAX(B503,IF(U503="",0,U503),IF(W503="",0,W503),IF(AB503="",0,AB503),IF(AN503="",0,AN503)))</f>
        <v/>
      </c>
      <c r="AH503" s="11">
        <f>IF(AG503="","",TODAY()-AG503)</f>
        <v/>
      </c>
      <c r="AI503" s="11">
        <f>IF(B503="","",MIN(100,IF(J503&gt;=300000,20,IF(J503&gt;=200000,10,5))+IF(OR(C503="Referral",C503="Passaparola"),20,IF(OR(C503="Sito web",C503="LinkedIn",C503="Email marketing"),15,10))+IF(L503&gt;=8,25,IF(L503&gt;=6,18,IF(L503&gt;=4,12,5)))+IF(AND(V503&lt;&gt;"",V503&lt;&gt;"Non risponde",V503&lt;&gt;"Non interessato"),10,0)+IF(X503="Eseguita",10,0)+IF(Z503&gt;0,15,0)))</f>
        <v/>
      </c>
      <c r="AJ503" s="11">
        <f>IF(AI503="","",IF(AI503&gt;=80,"Hot",IF(AI503&gt;=60,"Alta",IF(AI503&gt;=40,"Media","Bassa"))))</f>
        <v/>
      </c>
      <c r="AK503" s="11">
        <f>IF(B503="","",IF(U503="",TODAY()-B503,U503-B503))</f>
        <v/>
      </c>
      <c r="AL503" s="11">
        <f>IF(B503="","",IF(M503="Vinta","Chiusa - vinta",IF(M503="Persa","Chiusa - persa",IF(AND(U503="",TODAY()-B503&gt;1),"Contattare subito",IF(AND(M503="In corso",AH503&gt;7),"Lead in stallo",IF(AND(AN503&lt;&gt;"",AN503&lt;TODAY(),M503="In corso"),"Follow-up scaduto",IF(AND(K503="Offerta",Y503="",W503&lt;&gt;"",TODAY()-W503&gt;3),"Verificare offerta","OK"))))))</f>
        <v/>
      </c>
      <c r="AM503" s="38" t="n"/>
      <c r="AN503" s="39" t="n"/>
      <c r="AO503" s="11">
        <f>IF(AND(AN503&lt;&gt;"",AN503&lt;TODAY(),M503="In corso"),1,0)</f>
        <v/>
      </c>
      <c r="AP503" s="84">
        <f>IF(B503="","",IF(OR(M503="Vinta",M503="Persa"),0,IF(AL503="Contattare subito",50,0)+IF(AL503="Follow-up scaduto",40,0)+IF(AL503="Lead in stallo",35,0)+IF(AJ503="Hot",30,IF(AJ503="Alta",20,IF(AJ503="Media",10,0)))+IF(AO503=1,10,0)+L503/10+ROW()/100000))</f>
        <v/>
      </c>
    </row>
    <row r="504">
      <c r="A504" s="2">
        <f>IF(B504="","",ROW()-1)</f>
        <v/>
      </c>
      <c r="B504" s="2" t="n"/>
      <c r="C504" s="2" t="n"/>
      <c r="D504" s="2" t="n"/>
      <c r="E504" s="2" t="n"/>
      <c r="F504" s="2" t="n"/>
      <c r="G504" s="2" t="n"/>
      <c r="H504" s="2" t="n"/>
      <c r="I504" s="2" t="n"/>
      <c r="J504" s="2" t="n"/>
      <c r="K504" s="2" t="n"/>
      <c r="L504" s="2">
        <f>IF(K504="","",IF(K504="Nuovo",1,IF(K504="Tentativo contatto",1,IF(K504="Contattato",2,IF(K504="Qualificato",4,IF(K504="Visita fissata",5,IF(K504="Visita effettuata",6,IF(K504="Trattativa",7,IF(K504="Offerta",8,IF(K504="Prenotazione",9,IF(K504="Venduto",10,""))))))))))))</f>
        <v/>
      </c>
      <c r="M504" s="2" t="n"/>
      <c r="N504" s="2">
        <f>IF(L504&gt;=4,1,0)</f>
        <v/>
      </c>
      <c r="O504" s="2">
        <f>IF(L504&gt;=6,1,0)</f>
        <v/>
      </c>
      <c r="P504" s="2">
        <f>IF(L504&gt;=7,1,0)</f>
        <v/>
      </c>
      <c r="Q504" s="2">
        <f>IF(L504&gt;=8,1,0)</f>
        <v/>
      </c>
      <c r="R504" s="2">
        <f>IF(L504&gt;=9,1,0)</f>
        <v/>
      </c>
      <c r="S504" s="2">
        <f>IF(OR(L504=10,M504="Vinta"),1,0)</f>
        <v/>
      </c>
      <c r="T504" s="2">
        <f>IF(M504="Persa",1,0)</f>
        <v/>
      </c>
      <c r="U504" s="2" t="n"/>
      <c r="V504" s="2" t="n"/>
      <c r="W504" s="2" t="n"/>
      <c r="X504" s="2" t="n"/>
      <c r="Y504" s="17" t="n"/>
      <c r="Z504" s="17" t="n"/>
      <c r="AA504" s="17" t="n"/>
      <c r="AB504" s="2" t="n"/>
      <c r="AC504" s="2">
        <f>IF(B504="","",IF(AB504="",TODAY()-B504,AB504-B504))</f>
        <v/>
      </c>
      <c r="AD504" s="2" t="n"/>
      <c r="AE504" s="2" t="n"/>
      <c r="AF504" s="2" t="n"/>
      <c r="AG504" s="37">
        <f>IF(B504="","",MAX(B504,IF(U504="",0,U504),IF(W504="",0,W504),IF(AB504="",0,AB504),IF(AN504="",0,AN504)))</f>
        <v/>
      </c>
      <c r="AH504" s="11">
        <f>IF(AG504="","",TODAY()-AG504)</f>
        <v/>
      </c>
      <c r="AI504" s="11">
        <f>IF(B504="","",MIN(100,IF(J504&gt;=300000,20,IF(J504&gt;=200000,10,5))+IF(OR(C504="Referral",C504="Passaparola"),20,IF(OR(C504="Sito web",C504="LinkedIn",C504="Email marketing"),15,10))+IF(L504&gt;=8,25,IF(L504&gt;=6,18,IF(L504&gt;=4,12,5)))+IF(AND(V504&lt;&gt;"",V504&lt;&gt;"Non risponde",V504&lt;&gt;"Non interessato"),10,0)+IF(X504="Eseguita",10,0)+IF(Z504&gt;0,15,0)))</f>
        <v/>
      </c>
      <c r="AJ504" s="11">
        <f>IF(AI504="","",IF(AI504&gt;=80,"Hot",IF(AI504&gt;=60,"Alta",IF(AI504&gt;=40,"Media","Bassa"))))</f>
        <v/>
      </c>
      <c r="AK504" s="11">
        <f>IF(B504="","",IF(U504="",TODAY()-B504,U504-B504))</f>
        <v/>
      </c>
      <c r="AL504" s="11">
        <f>IF(B504="","",IF(M504="Vinta","Chiusa - vinta",IF(M504="Persa","Chiusa - persa",IF(AND(U504="",TODAY()-B504&gt;1),"Contattare subito",IF(AND(M504="In corso",AH504&gt;7),"Lead in stallo",IF(AND(AN504&lt;&gt;"",AN504&lt;TODAY(),M504="In corso"),"Follow-up scaduto",IF(AND(K504="Offerta",Y504="",W504&lt;&gt;"",TODAY()-W504&gt;3),"Verificare offerta","OK"))))))</f>
        <v/>
      </c>
      <c r="AM504" s="38" t="n"/>
      <c r="AN504" s="39" t="n"/>
      <c r="AO504" s="11">
        <f>IF(AND(AN504&lt;&gt;"",AN504&lt;TODAY(),M504="In corso"),1,0)</f>
        <v/>
      </c>
      <c r="AP504" s="84">
        <f>IF(B504="","",IF(OR(M504="Vinta",M504="Persa"),0,IF(AL504="Contattare subito",50,0)+IF(AL504="Follow-up scaduto",40,0)+IF(AL504="Lead in stallo",35,0)+IF(AJ504="Hot",30,IF(AJ504="Alta",20,IF(AJ504="Media",10,0)))+IF(AO504=1,10,0)+L504/10+ROW()/100000))</f>
        <v/>
      </c>
    </row>
    <row r="505">
      <c r="A505" s="2">
        <f>IF(B505="","",ROW()-1)</f>
        <v/>
      </c>
      <c r="B505" s="2" t="n"/>
      <c r="C505" s="2" t="n"/>
      <c r="D505" s="2" t="n"/>
      <c r="E505" s="2" t="n"/>
      <c r="F505" s="2" t="n"/>
      <c r="G505" s="2" t="n"/>
      <c r="H505" s="2" t="n"/>
      <c r="I505" s="2" t="n"/>
      <c r="J505" s="2" t="n"/>
      <c r="K505" s="2" t="n"/>
      <c r="L505" s="2">
        <f>IF(K505="","",IF(K505="Nuovo",1,IF(K505="Tentativo contatto",1,IF(K505="Contattato",2,IF(K505="Qualificato",4,IF(K505="Visita fissata",5,IF(K505="Visita effettuata",6,IF(K505="Trattativa",7,IF(K505="Offerta",8,IF(K505="Prenotazione",9,IF(K505="Venduto",10,""))))))))))))</f>
        <v/>
      </c>
      <c r="M505" s="2" t="n"/>
      <c r="N505" s="2">
        <f>IF(L505&gt;=4,1,0)</f>
        <v/>
      </c>
      <c r="O505" s="2">
        <f>IF(L505&gt;=6,1,0)</f>
        <v/>
      </c>
      <c r="P505" s="2">
        <f>IF(L505&gt;=7,1,0)</f>
        <v/>
      </c>
      <c r="Q505" s="2">
        <f>IF(L505&gt;=8,1,0)</f>
        <v/>
      </c>
      <c r="R505" s="2">
        <f>IF(L505&gt;=9,1,0)</f>
        <v/>
      </c>
      <c r="S505" s="2">
        <f>IF(OR(L505=10,M505="Vinta"),1,0)</f>
        <v/>
      </c>
      <c r="T505" s="2">
        <f>IF(M505="Persa",1,0)</f>
        <v/>
      </c>
      <c r="U505" s="2" t="n"/>
      <c r="V505" s="2" t="n"/>
      <c r="W505" s="2" t="n"/>
      <c r="X505" s="2" t="n"/>
      <c r="Y505" s="17" t="n"/>
      <c r="Z505" s="17" t="n"/>
      <c r="AA505" s="17" t="n"/>
      <c r="AB505" s="2" t="n"/>
      <c r="AC505" s="2">
        <f>IF(B505="","",IF(AB505="",TODAY()-B505,AB505-B505))</f>
        <v/>
      </c>
      <c r="AD505" s="2" t="n"/>
      <c r="AE505" s="2" t="n"/>
      <c r="AF505" s="2" t="n"/>
      <c r="AG505" s="37">
        <f>IF(B505="","",MAX(B505,IF(U505="",0,U505),IF(W505="",0,W505),IF(AB505="",0,AB505),IF(AN505="",0,AN505)))</f>
        <v/>
      </c>
      <c r="AH505" s="11">
        <f>IF(AG505="","",TODAY()-AG505)</f>
        <v/>
      </c>
      <c r="AI505" s="11">
        <f>IF(B505="","",MIN(100,IF(J505&gt;=300000,20,IF(J505&gt;=200000,10,5))+IF(OR(C505="Referral",C505="Passaparola"),20,IF(OR(C505="Sito web",C505="LinkedIn",C505="Email marketing"),15,10))+IF(L505&gt;=8,25,IF(L505&gt;=6,18,IF(L505&gt;=4,12,5)))+IF(AND(V505&lt;&gt;"",V505&lt;&gt;"Non risponde",V505&lt;&gt;"Non interessato"),10,0)+IF(X505="Eseguita",10,0)+IF(Z505&gt;0,15,0)))</f>
        <v/>
      </c>
      <c r="AJ505" s="11">
        <f>IF(AI505="","",IF(AI505&gt;=80,"Hot",IF(AI505&gt;=60,"Alta",IF(AI505&gt;=40,"Media","Bassa"))))</f>
        <v/>
      </c>
      <c r="AK505" s="11">
        <f>IF(B505="","",IF(U505="",TODAY()-B505,U505-B505))</f>
        <v/>
      </c>
      <c r="AL505" s="11">
        <f>IF(B505="","",IF(M505="Vinta","Chiusa - vinta",IF(M505="Persa","Chiusa - persa",IF(AND(U505="",TODAY()-B505&gt;1),"Contattare subito",IF(AND(M505="In corso",AH505&gt;7),"Lead in stallo",IF(AND(AN505&lt;&gt;"",AN505&lt;TODAY(),M505="In corso"),"Follow-up scaduto",IF(AND(K505="Offerta",Y505="",W505&lt;&gt;"",TODAY()-W505&gt;3),"Verificare offerta","OK"))))))</f>
        <v/>
      </c>
      <c r="AM505" s="38" t="n"/>
      <c r="AN505" s="39" t="n"/>
      <c r="AO505" s="11">
        <f>IF(AND(AN505&lt;&gt;"",AN505&lt;TODAY(),M505="In corso"),1,0)</f>
        <v/>
      </c>
      <c r="AP505" s="84">
        <f>IF(B505="","",IF(OR(M505="Vinta",M505="Persa"),0,IF(AL505="Contattare subito",50,0)+IF(AL505="Follow-up scaduto",40,0)+IF(AL505="Lead in stallo",35,0)+IF(AJ505="Hot",30,IF(AJ505="Alta",20,IF(AJ505="Media",10,0)))+IF(AO505=1,10,0)+L505/10+ROW()/100000))</f>
        <v/>
      </c>
    </row>
    <row r="506">
      <c r="A506" s="2">
        <f>IF(B506="","",ROW()-1)</f>
        <v/>
      </c>
      <c r="B506" s="2" t="n"/>
      <c r="C506" s="2" t="n"/>
      <c r="D506" s="2" t="n"/>
      <c r="E506" s="2" t="n"/>
      <c r="F506" s="2" t="n"/>
      <c r="G506" s="2" t="n"/>
      <c r="H506" s="2" t="n"/>
      <c r="I506" s="2" t="n"/>
      <c r="J506" s="2" t="n"/>
      <c r="K506" s="2" t="n"/>
      <c r="L506" s="2">
        <f>IF(K506="","",IF(K506="Nuovo",1,IF(K506="Tentativo contatto",1,IF(K506="Contattato",2,IF(K506="Qualificato",4,IF(K506="Visita fissata",5,IF(K506="Visita effettuata",6,IF(K506="Trattativa",7,IF(K506="Offerta",8,IF(K506="Prenotazione",9,IF(K506="Venduto",10,""))))))))))))</f>
        <v/>
      </c>
      <c r="M506" s="2" t="n"/>
      <c r="N506" s="2">
        <f>IF(L506&gt;=4,1,0)</f>
        <v/>
      </c>
      <c r="O506" s="2">
        <f>IF(L506&gt;=6,1,0)</f>
        <v/>
      </c>
      <c r="P506" s="2">
        <f>IF(L506&gt;=7,1,0)</f>
        <v/>
      </c>
      <c r="Q506" s="2">
        <f>IF(L506&gt;=8,1,0)</f>
        <v/>
      </c>
      <c r="R506" s="2">
        <f>IF(L506&gt;=9,1,0)</f>
        <v/>
      </c>
      <c r="S506" s="2">
        <f>IF(OR(L506=10,M506="Vinta"),1,0)</f>
        <v/>
      </c>
      <c r="T506" s="2">
        <f>IF(M506="Persa",1,0)</f>
        <v/>
      </c>
      <c r="U506" s="2" t="n"/>
      <c r="V506" s="2" t="n"/>
      <c r="W506" s="2" t="n"/>
      <c r="X506" s="2" t="n"/>
      <c r="Y506" s="17" t="n"/>
      <c r="Z506" s="17" t="n"/>
      <c r="AA506" s="17" t="n"/>
      <c r="AB506" s="2" t="n"/>
      <c r="AC506" s="2">
        <f>IF(B506="","",IF(AB506="",TODAY()-B506,AB506-B506))</f>
        <v/>
      </c>
      <c r="AD506" s="2" t="n"/>
      <c r="AE506" s="2" t="n"/>
      <c r="AF506" s="2" t="n"/>
      <c r="AG506" s="37">
        <f>IF(B506="","",MAX(B506,IF(U506="",0,U506),IF(W506="",0,W506),IF(AB506="",0,AB506),IF(AN506="",0,AN506)))</f>
        <v/>
      </c>
      <c r="AH506" s="11">
        <f>IF(AG506="","",TODAY()-AG506)</f>
        <v/>
      </c>
      <c r="AI506" s="11">
        <f>IF(B506="","",MIN(100,IF(J506&gt;=300000,20,IF(J506&gt;=200000,10,5))+IF(OR(C506="Referral",C506="Passaparola"),20,IF(OR(C506="Sito web",C506="LinkedIn",C506="Email marketing"),15,10))+IF(L506&gt;=8,25,IF(L506&gt;=6,18,IF(L506&gt;=4,12,5)))+IF(AND(V506&lt;&gt;"",V506&lt;&gt;"Non risponde",V506&lt;&gt;"Non interessato"),10,0)+IF(X506="Eseguita",10,0)+IF(Z506&gt;0,15,0)))</f>
        <v/>
      </c>
      <c r="AJ506" s="11">
        <f>IF(AI506="","",IF(AI506&gt;=80,"Hot",IF(AI506&gt;=60,"Alta",IF(AI506&gt;=40,"Media","Bassa"))))</f>
        <v/>
      </c>
      <c r="AK506" s="11">
        <f>IF(B506="","",IF(U506="",TODAY()-B506,U506-B506))</f>
        <v/>
      </c>
      <c r="AL506" s="11">
        <f>IF(B506="","",IF(M506="Vinta","Chiusa - vinta",IF(M506="Persa","Chiusa - persa",IF(AND(U506="",TODAY()-B506&gt;1),"Contattare subito",IF(AND(M506="In corso",AH506&gt;7),"Lead in stallo",IF(AND(AN506&lt;&gt;"",AN506&lt;TODAY(),M506="In corso"),"Follow-up scaduto",IF(AND(K506="Offerta",Y506="",W506&lt;&gt;"",TODAY()-W506&gt;3),"Verificare offerta","OK"))))))</f>
        <v/>
      </c>
      <c r="AM506" s="38" t="n"/>
      <c r="AN506" s="39" t="n"/>
      <c r="AO506" s="11">
        <f>IF(AND(AN506&lt;&gt;"",AN506&lt;TODAY(),M506="In corso"),1,0)</f>
        <v/>
      </c>
      <c r="AP506" s="84">
        <f>IF(B506="","",IF(OR(M506="Vinta",M506="Persa"),0,IF(AL506="Contattare subito",50,0)+IF(AL506="Follow-up scaduto",40,0)+IF(AL506="Lead in stallo",35,0)+IF(AJ506="Hot",30,IF(AJ506="Alta",20,IF(AJ506="Media",10,0)))+IF(AO506=1,10,0)+L506/10+ROW()/100000))</f>
        <v/>
      </c>
    </row>
    <row r="507">
      <c r="A507" s="2">
        <f>IF(B507="","",ROW()-1)</f>
        <v/>
      </c>
      <c r="B507" s="2" t="n"/>
      <c r="C507" s="2" t="n"/>
      <c r="D507" s="2" t="n"/>
      <c r="E507" s="2" t="n"/>
      <c r="F507" s="2" t="n"/>
      <c r="G507" s="2" t="n"/>
      <c r="H507" s="2" t="n"/>
      <c r="I507" s="2" t="n"/>
      <c r="J507" s="2" t="n"/>
      <c r="K507" s="2" t="n"/>
      <c r="L507" s="2">
        <f>IF(K507="","",IF(K507="Nuovo",1,IF(K507="Tentativo contatto",1,IF(K507="Contattato",2,IF(K507="Qualificato",4,IF(K507="Visita fissata",5,IF(K507="Visita effettuata",6,IF(K507="Trattativa",7,IF(K507="Offerta",8,IF(K507="Prenotazione",9,IF(K507="Venduto",10,""))))))))))))</f>
        <v/>
      </c>
      <c r="M507" s="2" t="n"/>
      <c r="N507" s="2">
        <f>IF(L507&gt;=4,1,0)</f>
        <v/>
      </c>
      <c r="O507" s="2">
        <f>IF(L507&gt;=6,1,0)</f>
        <v/>
      </c>
      <c r="P507" s="2">
        <f>IF(L507&gt;=7,1,0)</f>
        <v/>
      </c>
      <c r="Q507" s="2">
        <f>IF(L507&gt;=8,1,0)</f>
        <v/>
      </c>
      <c r="R507" s="2">
        <f>IF(L507&gt;=9,1,0)</f>
        <v/>
      </c>
      <c r="S507" s="2">
        <f>IF(OR(L507=10,M507="Vinta"),1,0)</f>
        <v/>
      </c>
      <c r="T507" s="2">
        <f>IF(M507="Persa",1,0)</f>
        <v/>
      </c>
      <c r="U507" s="2" t="n"/>
      <c r="V507" s="2" t="n"/>
      <c r="W507" s="2" t="n"/>
      <c r="X507" s="2" t="n"/>
      <c r="Y507" s="17" t="n"/>
      <c r="Z507" s="17" t="n"/>
      <c r="AA507" s="17" t="n"/>
      <c r="AB507" s="2" t="n"/>
      <c r="AC507" s="2">
        <f>IF(B507="","",IF(AB507="",TODAY()-B507,AB507-B507))</f>
        <v/>
      </c>
      <c r="AD507" s="2" t="n"/>
      <c r="AE507" s="2" t="n"/>
      <c r="AF507" s="2" t="n"/>
      <c r="AG507" s="37">
        <f>IF(B507="","",MAX(B507,IF(U507="",0,U507),IF(W507="",0,W507),IF(AB507="",0,AB507),IF(AN507="",0,AN507)))</f>
        <v/>
      </c>
      <c r="AH507" s="11">
        <f>IF(AG507="","",TODAY()-AG507)</f>
        <v/>
      </c>
      <c r="AI507" s="11">
        <f>IF(B507="","",MIN(100,IF(J507&gt;=300000,20,IF(J507&gt;=200000,10,5))+IF(OR(C507="Referral",C507="Passaparola"),20,IF(OR(C507="Sito web",C507="LinkedIn",C507="Email marketing"),15,10))+IF(L507&gt;=8,25,IF(L507&gt;=6,18,IF(L507&gt;=4,12,5)))+IF(AND(V507&lt;&gt;"",V507&lt;&gt;"Non risponde",V507&lt;&gt;"Non interessato"),10,0)+IF(X507="Eseguita",10,0)+IF(Z507&gt;0,15,0)))</f>
        <v/>
      </c>
      <c r="AJ507" s="11">
        <f>IF(AI507="","",IF(AI507&gt;=80,"Hot",IF(AI507&gt;=60,"Alta",IF(AI507&gt;=40,"Media","Bassa"))))</f>
        <v/>
      </c>
      <c r="AK507" s="11">
        <f>IF(B507="","",IF(U507="",TODAY()-B507,U507-B507))</f>
        <v/>
      </c>
      <c r="AL507" s="11">
        <f>IF(B507="","",IF(M507="Vinta","Chiusa - vinta",IF(M507="Persa","Chiusa - persa",IF(AND(U507="",TODAY()-B507&gt;1),"Contattare subito",IF(AND(M507="In corso",AH507&gt;7),"Lead in stallo",IF(AND(AN507&lt;&gt;"",AN507&lt;TODAY(),M507="In corso"),"Follow-up scaduto",IF(AND(K507="Offerta",Y507="",W507&lt;&gt;"",TODAY()-W507&gt;3),"Verificare offerta","OK"))))))</f>
        <v/>
      </c>
      <c r="AM507" s="38" t="n"/>
      <c r="AN507" s="39" t="n"/>
      <c r="AO507" s="11">
        <f>IF(AND(AN507&lt;&gt;"",AN507&lt;TODAY(),M507="In corso"),1,0)</f>
        <v/>
      </c>
      <c r="AP507" s="84">
        <f>IF(B507="","",IF(OR(M507="Vinta",M507="Persa"),0,IF(AL507="Contattare subito",50,0)+IF(AL507="Follow-up scaduto",40,0)+IF(AL507="Lead in stallo",35,0)+IF(AJ507="Hot",30,IF(AJ507="Alta",20,IF(AJ507="Media",10,0)))+IF(AO507=1,10,0)+L507/10+ROW()/100000))</f>
        <v/>
      </c>
    </row>
    <row r="508">
      <c r="A508" s="2">
        <f>IF(B508="","",ROW()-1)</f>
        <v/>
      </c>
      <c r="B508" s="2" t="n"/>
      <c r="C508" s="2" t="n"/>
      <c r="D508" s="2" t="n"/>
      <c r="E508" s="2" t="n"/>
      <c r="F508" s="2" t="n"/>
      <c r="G508" s="2" t="n"/>
      <c r="H508" s="2" t="n"/>
      <c r="I508" s="2" t="n"/>
      <c r="J508" s="2" t="n"/>
      <c r="K508" s="2" t="n"/>
      <c r="L508" s="2">
        <f>IF(K508="","",IF(K508="Nuovo",1,IF(K508="Tentativo contatto",1,IF(K508="Contattato",2,IF(K508="Qualificato",4,IF(K508="Visita fissata",5,IF(K508="Visita effettuata",6,IF(K508="Trattativa",7,IF(K508="Offerta",8,IF(K508="Prenotazione",9,IF(K508="Venduto",10,""))))))))))))</f>
        <v/>
      </c>
      <c r="M508" s="2" t="n"/>
      <c r="N508" s="2">
        <f>IF(L508&gt;=4,1,0)</f>
        <v/>
      </c>
      <c r="O508" s="2">
        <f>IF(L508&gt;=6,1,0)</f>
        <v/>
      </c>
      <c r="P508" s="2">
        <f>IF(L508&gt;=7,1,0)</f>
        <v/>
      </c>
      <c r="Q508" s="2">
        <f>IF(L508&gt;=8,1,0)</f>
        <v/>
      </c>
      <c r="R508" s="2">
        <f>IF(L508&gt;=9,1,0)</f>
        <v/>
      </c>
      <c r="S508" s="2">
        <f>IF(OR(L508=10,M508="Vinta"),1,0)</f>
        <v/>
      </c>
      <c r="T508" s="2">
        <f>IF(M508="Persa",1,0)</f>
        <v/>
      </c>
      <c r="U508" s="2" t="n"/>
      <c r="V508" s="2" t="n"/>
      <c r="W508" s="2" t="n"/>
      <c r="X508" s="2" t="n"/>
      <c r="Y508" s="17" t="n"/>
      <c r="Z508" s="17" t="n"/>
      <c r="AA508" s="17" t="n"/>
      <c r="AB508" s="2" t="n"/>
      <c r="AC508" s="2">
        <f>IF(B508="","",IF(AB508="",TODAY()-B508,AB508-B508))</f>
        <v/>
      </c>
      <c r="AD508" s="2" t="n"/>
      <c r="AE508" s="2" t="n"/>
      <c r="AF508" s="2" t="n"/>
      <c r="AG508" s="37">
        <f>IF(B508="","",MAX(B508,IF(U508="",0,U508),IF(W508="",0,W508),IF(AB508="",0,AB508),IF(AN508="",0,AN508)))</f>
        <v/>
      </c>
      <c r="AH508" s="11">
        <f>IF(AG508="","",TODAY()-AG508)</f>
        <v/>
      </c>
      <c r="AI508" s="11">
        <f>IF(B508="","",MIN(100,IF(J508&gt;=300000,20,IF(J508&gt;=200000,10,5))+IF(OR(C508="Referral",C508="Passaparola"),20,IF(OR(C508="Sito web",C508="LinkedIn",C508="Email marketing"),15,10))+IF(L508&gt;=8,25,IF(L508&gt;=6,18,IF(L508&gt;=4,12,5)))+IF(AND(V508&lt;&gt;"",V508&lt;&gt;"Non risponde",V508&lt;&gt;"Non interessato"),10,0)+IF(X508="Eseguita",10,0)+IF(Z508&gt;0,15,0)))</f>
        <v/>
      </c>
      <c r="AJ508" s="11">
        <f>IF(AI508="","",IF(AI508&gt;=80,"Hot",IF(AI508&gt;=60,"Alta",IF(AI508&gt;=40,"Media","Bassa"))))</f>
        <v/>
      </c>
      <c r="AK508" s="11">
        <f>IF(B508="","",IF(U508="",TODAY()-B508,U508-B508))</f>
        <v/>
      </c>
      <c r="AL508" s="11">
        <f>IF(B508="","",IF(M508="Vinta","Chiusa - vinta",IF(M508="Persa","Chiusa - persa",IF(AND(U508="",TODAY()-B508&gt;1),"Contattare subito",IF(AND(M508="In corso",AH508&gt;7),"Lead in stallo",IF(AND(AN508&lt;&gt;"",AN508&lt;TODAY(),M508="In corso"),"Follow-up scaduto",IF(AND(K508="Offerta",Y508="",W508&lt;&gt;"",TODAY()-W508&gt;3),"Verificare offerta","OK"))))))</f>
        <v/>
      </c>
      <c r="AM508" s="38" t="n"/>
      <c r="AN508" s="39" t="n"/>
      <c r="AO508" s="11">
        <f>IF(AND(AN508&lt;&gt;"",AN508&lt;TODAY(),M508="In corso"),1,0)</f>
        <v/>
      </c>
      <c r="AP508" s="84">
        <f>IF(B508="","",IF(OR(M508="Vinta",M508="Persa"),0,IF(AL508="Contattare subito",50,0)+IF(AL508="Follow-up scaduto",40,0)+IF(AL508="Lead in stallo",35,0)+IF(AJ508="Hot",30,IF(AJ508="Alta",20,IF(AJ508="Media",10,0)))+IF(AO508=1,10,0)+L508/10+ROW()/100000))</f>
        <v/>
      </c>
    </row>
    <row r="509">
      <c r="A509" s="2">
        <f>IF(B509="","",ROW()-1)</f>
        <v/>
      </c>
      <c r="B509" s="2" t="n"/>
      <c r="C509" s="2" t="n"/>
      <c r="D509" s="2" t="n"/>
      <c r="E509" s="2" t="n"/>
      <c r="F509" s="2" t="n"/>
      <c r="G509" s="2" t="n"/>
      <c r="H509" s="2" t="n"/>
      <c r="I509" s="2" t="n"/>
      <c r="J509" s="2" t="n"/>
      <c r="K509" s="2" t="n"/>
      <c r="L509" s="2">
        <f>IF(K509="","",IF(K509="Nuovo",1,IF(K509="Tentativo contatto",1,IF(K509="Contattato",2,IF(K509="Qualificato",4,IF(K509="Visita fissata",5,IF(K509="Visita effettuata",6,IF(K509="Trattativa",7,IF(K509="Offerta",8,IF(K509="Prenotazione",9,IF(K509="Venduto",10,""))))))))))))</f>
        <v/>
      </c>
      <c r="M509" s="2" t="n"/>
      <c r="N509" s="2">
        <f>IF(L509&gt;=4,1,0)</f>
        <v/>
      </c>
      <c r="O509" s="2">
        <f>IF(L509&gt;=6,1,0)</f>
        <v/>
      </c>
      <c r="P509" s="2">
        <f>IF(L509&gt;=7,1,0)</f>
        <v/>
      </c>
      <c r="Q509" s="2">
        <f>IF(L509&gt;=8,1,0)</f>
        <v/>
      </c>
      <c r="R509" s="2">
        <f>IF(L509&gt;=9,1,0)</f>
        <v/>
      </c>
      <c r="S509" s="2">
        <f>IF(OR(L509=10,M509="Vinta"),1,0)</f>
        <v/>
      </c>
      <c r="T509" s="2">
        <f>IF(M509="Persa",1,0)</f>
        <v/>
      </c>
      <c r="U509" s="2" t="n"/>
      <c r="V509" s="2" t="n"/>
      <c r="W509" s="2" t="n"/>
      <c r="X509" s="2" t="n"/>
      <c r="Y509" s="17" t="n"/>
      <c r="Z509" s="17" t="n"/>
      <c r="AA509" s="17" t="n"/>
      <c r="AB509" s="2" t="n"/>
      <c r="AC509" s="2">
        <f>IF(B509="","",IF(AB509="",TODAY()-B509,AB509-B509))</f>
        <v/>
      </c>
      <c r="AD509" s="2" t="n"/>
      <c r="AE509" s="2" t="n"/>
      <c r="AF509" s="2" t="n"/>
      <c r="AG509" s="37">
        <f>IF(B509="","",MAX(B509,IF(U509="",0,U509),IF(W509="",0,W509),IF(AB509="",0,AB509),IF(AN509="",0,AN509)))</f>
        <v/>
      </c>
      <c r="AH509" s="11">
        <f>IF(AG509="","",TODAY()-AG509)</f>
        <v/>
      </c>
      <c r="AI509" s="11">
        <f>IF(B509="","",MIN(100,IF(J509&gt;=300000,20,IF(J509&gt;=200000,10,5))+IF(OR(C509="Referral",C509="Passaparola"),20,IF(OR(C509="Sito web",C509="LinkedIn",C509="Email marketing"),15,10))+IF(L509&gt;=8,25,IF(L509&gt;=6,18,IF(L509&gt;=4,12,5)))+IF(AND(V509&lt;&gt;"",V509&lt;&gt;"Non risponde",V509&lt;&gt;"Non interessato"),10,0)+IF(X509="Eseguita",10,0)+IF(Z509&gt;0,15,0)))</f>
        <v/>
      </c>
      <c r="AJ509" s="11">
        <f>IF(AI509="","",IF(AI509&gt;=80,"Hot",IF(AI509&gt;=60,"Alta",IF(AI509&gt;=40,"Media","Bassa"))))</f>
        <v/>
      </c>
      <c r="AK509" s="11">
        <f>IF(B509="","",IF(U509="",TODAY()-B509,U509-B509))</f>
        <v/>
      </c>
      <c r="AL509" s="11">
        <f>IF(B509="","",IF(M509="Vinta","Chiusa - vinta",IF(M509="Persa","Chiusa - persa",IF(AND(U509="",TODAY()-B509&gt;1),"Contattare subito",IF(AND(M509="In corso",AH509&gt;7),"Lead in stallo",IF(AND(AN509&lt;&gt;"",AN509&lt;TODAY(),M509="In corso"),"Follow-up scaduto",IF(AND(K509="Offerta",Y509="",W509&lt;&gt;"",TODAY()-W509&gt;3),"Verificare offerta","OK"))))))</f>
        <v/>
      </c>
      <c r="AM509" s="38" t="n"/>
      <c r="AN509" s="39" t="n"/>
      <c r="AO509" s="11">
        <f>IF(AND(AN509&lt;&gt;"",AN509&lt;TODAY(),M509="In corso"),1,0)</f>
        <v/>
      </c>
      <c r="AP509" s="84">
        <f>IF(B509="","",IF(OR(M509="Vinta",M509="Persa"),0,IF(AL509="Contattare subito",50,0)+IF(AL509="Follow-up scaduto",40,0)+IF(AL509="Lead in stallo",35,0)+IF(AJ509="Hot",30,IF(AJ509="Alta",20,IF(AJ509="Media",10,0)))+IF(AO509=1,10,0)+L509/10+ROW()/100000))</f>
        <v/>
      </c>
    </row>
    <row r="510">
      <c r="A510" s="2">
        <f>IF(B510="","",ROW()-1)</f>
        <v/>
      </c>
      <c r="B510" s="2" t="n"/>
      <c r="C510" s="2" t="n"/>
      <c r="D510" s="2" t="n"/>
      <c r="E510" s="2" t="n"/>
      <c r="F510" s="2" t="n"/>
      <c r="G510" s="2" t="n"/>
      <c r="H510" s="2" t="n"/>
      <c r="I510" s="2" t="n"/>
      <c r="J510" s="2" t="n"/>
      <c r="K510" s="2" t="n"/>
      <c r="L510" s="2">
        <f>IF(K510="","",IF(K510="Nuovo",1,IF(K510="Tentativo contatto",1,IF(K510="Contattato",2,IF(K510="Qualificato",4,IF(K510="Visita fissata",5,IF(K510="Visita effettuata",6,IF(K510="Trattativa",7,IF(K510="Offerta",8,IF(K510="Prenotazione",9,IF(K510="Venduto",10,""))))))))))))</f>
        <v/>
      </c>
      <c r="M510" s="2" t="n"/>
      <c r="N510" s="2">
        <f>IF(L510&gt;=4,1,0)</f>
        <v/>
      </c>
      <c r="O510" s="2">
        <f>IF(L510&gt;=6,1,0)</f>
        <v/>
      </c>
      <c r="P510" s="2">
        <f>IF(L510&gt;=7,1,0)</f>
        <v/>
      </c>
      <c r="Q510" s="2">
        <f>IF(L510&gt;=8,1,0)</f>
        <v/>
      </c>
      <c r="R510" s="2">
        <f>IF(L510&gt;=9,1,0)</f>
        <v/>
      </c>
      <c r="S510" s="2">
        <f>IF(OR(L510=10,M510="Vinta"),1,0)</f>
        <v/>
      </c>
      <c r="T510" s="2">
        <f>IF(M510="Persa",1,0)</f>
        <v/>
      </c>
      <c r="U510" s="2" t="n"/>
      <c r="V510" s="2" t="n"/>
      <c r="W510" s="2" t="n"/>
      <c r="X510" s="2" t="n"/>
      <c r="Y510" s="17" t="n"/>
      <c r="Z510" s="17" t="n"/>
      <c r="AA510" s="17" t="n"/>
      <c r="AB510" s="2" t="n"/>
      <c r="AC510" s="2">
        <f>IF(B510="","",IF(AB510="",TODAY()-B510,AB510-B510))</f>
        <v/>
      </c>
      <c r="AD510" s="2" t="n"/>
      <c r="AE510" s="2" t="n"/>
      <c r="AF510" s="2" t="n"/>
      <c r="AG510" s="37">
        <f>IF(B510="","",MAX(B510,IF(U510="",0,U510),IF(W510="",0,W510),IF(AB510="",0,AB510),IF(AN510="",0,AN510)))</f>
        <v/>
      </c>
      <c r="AH510" s="11">
        <f>IF(AG510="","",TODAY()-AG510)</f>
        <v/>
      </c>
      <c r="AI510" s="11">
        <f>IF(B510="","",MIN(100,IF(J510&gt;=300000,20,IF(J510&gt;=200000,10,5))+IF(OR(C510="Referral",C510="Passaparola"),20,IF(OR(C510="Sito web",C510="LinkedIn",C510="Email marketing"),15,10))+IF(L510&gt;=8,25,IF(L510&gt;=6,18,IF(L510&gt;=4,12,5)))+IF(AND(V510&lt;&gt;"",V510&lt;&gt;"Non risponde",V510&lt;&gt;"Non interessato"),10,0)+IF(X510="Eseguita",10,0)+IF(Z510&gt;0,15,0)))</f>
        <v/>
      </c>
      <c r="AJ510" s="11">
        <f>IF(AI510="","",IF(AI510&gt;=80,"Hot",IF(AI510&gt;=60,"Alta",IF(AI510&gt;=40,"Media","Bassa"))))</f>
        <v/>
      </c>
      <c r="AK510" s="11">
        <f>IF(B510="","",IF(U510="",TODAY()-B510,U510-B510))</f>
        <v/>
      </c>
      <c r="AL510" s="11">
        <f>IF(B510="","",IF(M510="Vinta","Chiusa - vinta",IF(M510="Persa","Chiusa - persa",IF(AND(U510="",TODAY()-B510&gt;1),"Contattare subito",IF(AND(M510="In corso",AH510&gt;7),"Lead in stallo",IF(AND(AN510&lt;&gt;"",AN510&lt;TODAY(),M510="In corso"),"Follow-up scaduto",IF(AND(K510="Offerta",Y510="",W510&lt;&gt;"",TODAY()-W510&gt;3),"Verificare offerta","OK"))))))</f>
        <v/>
      </c>
      <c r="AM510" s="38" t="n"/>
      <c r="AN510" s="39" t="n"/>
      <c r="AO510" s="11">
        <f>IF(AND(AN510&lt;&gt;"",AN510&lt;TODAY(),M510="In corso"),1,0)</f>
        <v/>
      </c>
      <c r="AP510" s="84">
        <f>IF(B510="","",IF(OR(M510="Vinta",M510="Persa"),0,IF(AL510="Contattare subito",50,0)+IF(AL510="Follow-up scaduto",40,0)+IF(AL510="Lead in stallo",35,0)+IF(AJ510="Hot",30,IF(AJ510="Alta",20,IF(AJ510="Media",10,0)))+IF(AO510=1,10,0)+L510/10+ROW()/100000))</f>
        <v/>
      </c>
    </row>
    <row r="511">
      <c r="A511" s="2">
        <f>IF(B511="","",ROW()-1)</f>
        <v/>
      </c>
      <c r="B511" s="2" t="n"/>
      <c r="C511" s="2" t="n"/>
      <c r="D511" s="2" t="n"/>
      <c r="E511" s="2" t="n"/>
      <c r="F511" s="2" t="n"/>
      <c r="G511" s="2" t="n"/>
      <c r="H511" s="2" t="n"/>
      <c r="I511" s="2" t="n"/>
      <c r="J511" s="2" t="n"/>
      <c r="K511" s="2" t="n"/>
      <c r="L511" s="2">
        <f>IF(K511="","",IF(K511="Nuovo",1,IF(K511="Tentativo contatto",1,IF(K511="Contattato",2,IF(K511="Qualificato",4,IF(K511="Visita fissata",5,IF(K511="Visita effettuata",6,IF(K511="Trattativa",7,IF(K511="Offerta",8,IF(K511="Prenotazione",9,IF(K511="Venduto",10,""))))))))))))</f>
        <v/>
      </c>
      <c r="M511" s="2" t="n"/>
      <c r="N511" s="2">
        <f>IF(L511&gt;=4,1,0)</f>
        <v/>
      </c>
      <c r="O511" s="2">
        <f>IF(L511&gt;=6,1,0)</f>
        <v/>
      </c>
      <c r="P511" s="2">
        <f>IF(L511&gt;=7,1,0)</f>
        <v/>
      </c>
      <c r="Q511" s="2">
        <f>IF(L511&gt;=8,1,0)</f>
        <v/>
      </c>
      <c r="R511" s="2">
        <f>IF(L511&gt;=9,1,0)</f>
        <v/>
      </c>
      <c r="S511" s="2">
        <f>IF(OR(L511=10,M511="Vinta"),1,0)</f>
        <v/>
      </c>
      <c r="T511" s="2">
        <f>IF(M511="Persa",1,0)</f>
        <v/>
      </c>
      <c r="U511" s="2" t="n"/>
      <c r="V511" s="2" t="n"/>
      <c r="W511" s="2" t="n"/>
      <c r="X511" s="2" t="n"/>
      <c r="Y511" s="17" t="n"/>
      <c r="Z511" s="17" t="n"/>
      <c r="AA511" s="17" t="n"/>
      <c r="AB511" s="2" t="n"/>
      <c r="AC511" s="2">
        <f>IF(B511="","",IF(AB511="",TODAY()-B511,AB511-B511))</f>
        <v/>
      </c>
      <c r="AD511" s="2" t="n"/>
      <c r="AE511" s="2" t="n"/>
      <c r="AF511" s="2" t="n"/>
      <c r="AG511" s="37">
        <f>IF(B511="","",MAX(B511,IF(U511="",0,U511),IF(W511="",0,W511),IF(AB511="",0,AB511),IF(AN511="",0,AN511)))</f>
        <v/>
      </c>
      <c r="AH511" s="11">
        <f>IF(AG511="","",TODAY()-AG511)</f>
        <v/>
      </c>
      <c r="AI511" s="11">
        <f>IF(B511="","",MIN(100,IF(J511&gt;=300000,20,IF(J511&gt;=200000,10,5))+IF(OR(C511="Referral",C511="Passaparola"),20,IF(OR(C511="Sito web",C511="LinkedIn",C511="Email marketing"),15,10))+IF(L511&gt;=8,25,IF(L511&gt;=6,18,IF(L511&gt;=4,12,5)))+IF(AND(V511&lt;&gt;"",V511&lt;&gt;"Non risponde",V511&lt;&gt;"Non interessato"),10,0)+IF(X511="Eseguita",10,0)+IF(Z511&gt;0,15,0)))</f>
        <v/>
      </c>
      <c r="AJ511" s="11">
        <f>IF(AI511="","",IF(AI511&gt;=80,"Hot",IF(AI511&gt;=60,"Alta",IF(AI511&gt;=40,"Media","Bassa"))))</f>
        <v/>
      </c>
      <c r="AK511" s="11">
        <f>IF(B511="","",IF(U511="",TODAY()-B511,U511-B511))</f>
        <v/>
      </c>
      <c r="AL511" s="11">
        <f>IF(B511="","",IF(M511="Vinta","Chiusa - vinta",IF(M511="Persa","Chiusa - persa",IF(AND(U511="",TODAY()-B511&gt;1),"Contattare subito",IF(AND(M511="In corso",AH511&gt;7),"Lead in stallo",IF(AND(AN511&lt;&gt;"",AN511&lt;TODAY(),M511="In corso"),"Follow-up scaduto",IF(AND(K511="Offerta",Y511="",W511&lt;&gt;"",TODAY()-W511&gt;3),"Verificare offerta","OK"))))))</f>
        <v/>
      </c>
      <c r="AM511" s="38" t="n"/>
      <c r="AN511" s="39" t="n"/>
      <c r="AO511" s="11">
        <f>IF(AND(AN511&lt;&gt;"",AN511&lt;TODAY(),M511="In corso"),1,0)</f>
        <v/>
      </c>
      <c r="AP511" s="84">
        <f>IF(B511="","",IF(OR(M511="Vinta",M511="Persa"),0,IF(AL511="Contattare subito",50,0)+IF(AL511="Follow-up scaduto",40,0)+IF(AL511="Lead in stallo",35,0)+IF(AJ511="Hot",30,IF(AJ511="Alta",20,IF(AJ511="Media",10,0)))+IF(AO511=1,10,0)+L511/10+ROW()/100000))</f>
        <v/>
      </c>
    </row>
    <row r="512">
      <c r="A512" s="2">
        <f>IF(B512="","",ROW()-1)</f>
        <v/>
      </c>
      <c r="B512" s="2" t="n"/>
      <c r="C512" s="2" t="n"/>
      <c r="D512" s="2" t="n"/>
      <c r="E512" s="2" t="n"/>
      <c r="F512" s="2" t="n"/>
      <c r="G512" s="2" t="n"/>
      <c r="H512" s="2" t="n"/>
      <c r="I512" s="2" t="n"/>
      <c r="J512" s="2" t="n"/>
      <c r="K512" s="2" t="n"/>
      <c r="L512" s="2">
        <f>IF(K512="","",IF(K512="Nuovo",1,IF(K512="Tentativo contatto",1,IF(K512="Contattato",2,IF(K512="Qualificato",4,IF(K512="Visita fissata",5,IF(K512="Visita effettuata",6,IF(K512="Trattativa",7,IF(K512="Offerta",8,IF(K512="Prenotazione",9,IF(K512="Venduto",10,""))))))))))))</f>
        <v/>
      </c>
      <c r="M512" s="2" t="n"/>
      <c r="N512" s="2">
        <f>IF(L512&gt;=4,1,0)</f>
        <v/>
      </c>
      <c r="O512" s="2">
        <f>IF(L512&gt;=6,1,0)</f>
        <v/>
      </c>
      <c r="P512" s="2">
        <f>IF(L512&gt;=7,1,0)</f>
        <v/>
      </c>
      <c r="Q512" s="2">
        <f>IF(L512&gt;=8,1,0)</f>
        <v/>
      </c>
      <c r="R512" s="2">
        <f>IF(L512&gt;=9,1,0)</f>
        <v/>
      </c>
      <c r="S512" s="2">
        <f>IF(OR(L512=10,M512="Vinta"),1,0)</f>
        <v/>
      </c>
      <c r="T512" s="2">
        <f>IF(M512="Persa",1,0)</f>
        <v/>
      </c>
      <c r="U512" s="2" t="n"/>
      <c r="V512" s="2" t="n"/>
      <c r="W512" s="2" t="n"/>
      <c r="X512" s="2" t="n"/>
      <c r="Y512" s="17" t="n"/>
      <c r="Z512" s="17" t="n"/>
      <c r="AA512" s="17" t="n"/>
      <c r="AB512" s="2" t="n"/>
      <c r="AC512" s="2">
        <f>IF(B512="","",IF(AB512="",TODAY()-B512,AB512-B512))</f>
        <v/>
      </c>
      <c r="AD512" s="2" t="n"/>
      <c r="AE512" s="2" t="n"/>
      <c r="AF512" s="2" t="n"/>
      <c r="AG512" s="37">
        <f>IF(B512="","",MAX(B512,IF(U512="",0,U512),IF(W512="",0,W512),IF(AB512="",0,AB512),IF(AN512="",0,AN512)))</f>
        <v/>
      </c>
      <c r="AH512" s="11">
        <f>IF(AG512="","",TODAY()-AG512)</f>
        <v/>
      </c>
      <c r="AI512" s="11">
        <f>IF(B512="","",MIN(100,IF(J512&gt;=300000,20,IF(J512&gt;=200000,10,5))+IF(OR(C512="Referral",C512="Passaparola"),20,IF(OR(C512="Sito web",C512="LinkedIn",C512="Email marketing"),15,10))+IF(L512&gt;=8,25,IF(L512&gt;=6,18,IF(L512&gt;=4,12,5)))+IF(AND(V512&lt;&gt;"",V512&lt;&gt;"Non risponde",V512&lt;&gt;"Non interessato"),10,0)+IF(X512="Eseguita",10,0)+IF(Z512&gt;0,15,0)))</f>
        <v/>
      </c>
      <c r="AJ512" s="11">
        <f>IF(AI512="","",IF(AI512&gt;=80,"Hot",IF(AI512&gt;=60,"Alta",IF(AI512&gt;=40,"Media","Bassa"))))</f>
        <v/>
      </c>
      <c r="AK512" s="11">
        <f>IF(B512="","",IF(U512="",TODAY()-B512,U512-B512))</f>
        <v/>
      </c>
      <c r="AL512" s="11">
        <f>IF(B512="","",IF(M512="Vinta","Chiusa - vinta",IF(M512="Persa","Chiusa - persa",IF(AND(U512="",TODAY()-B512&gt;1),"Contattare subito",IF(AND(M512="In corso",AH512&gt;7),"Lead in stallo",IF(AND(AN512&lt;&gt;"",AN512&lt;TODAY(),M512="In corso"),"Follow-up scaduto",IF(AND(K512="Offerta",Y512="",W512&lt;&gt;"",TODAY()-W512&gt;3),"Verificare offerta","OK"))))))</f>
        <v/>
      </c>
      <c r="AM512" s="38" t="n"/>
      <c r="AN512" s="39" t="n"/>
      <c r="AO512" s="11">
        <f>IF(AND(AN512&lt;&gt;"",AN512&lt;TODAY(),M512="In corso"),1,0)</f>
        <v/>
      </c>
      <c r="AP512" s="84">
        <f>IF(B512="","",IF(OR(M512="Vinta",M512="Persa"),0,IF(AL512="Contattare subito",50,0)+IF(AL512="Follow-up scaduto",40,0)+IF(AL512="Lead in stallo",35,0)+IF(AJ512="Hot",30,IF(AJ512="Alta",20,IF(AJ512="Media",10,0)))+IF(AO512=1,10,0)+L512/10+ROW()/100000))</f>
        <v/>
      </c>
    </row>
    <row r="513">
      <c r="A513" s="2">
        <f>IF(B513="","",ROW()-1)</f>
        <v/>
      </c>
      <c r="B513" s="2" t="n"/>
      <c r="C513" s="2" t="n"/>
      <c r="D513" s="2" t="n"/>
      <c r="E513" s="2" t="n"/>
      <c r="F513" s="2" t="n"/>
      <c r="G513" s="2" t="n"/>
      <c r="H513" s="2" t="n"/>
      <c r="I513" s="2" t="n"/>
      <c r="J513" s="2" t="n"/>
      <c r="K513" s="2" t="n"/>
      <c r="L513" s="2">
        <f>IF(K513="","",IF(K513="Nuovo",1,IF(K513="Tentativo contatto",1,IF(K513="Contattato",2,IF(K513="Qualificato",4,IF(K513="Visita fissata",5,IF(K513="Visita effettuata",6,IF(K513="Trattativa",7,IF(K513="Offerta",8,IF(K513="Prenotazione",9,IF(K513="Venduto",10,""))))))))))))</f>
        <v/>
      </c>
      <c r="M513" s="2" t="n"/>
      <c r="N513" s="2">
        <f>IF(L513&gt;=4,1,0)</f>
        <v/>
      </c>
      <c r="O513" s="2">
        <f>IF(L513&gt;=6,1,0)</f>
        <v/>
      </c>
      <c r="P513" s="2">
        <f>IF(L513&gt;=7,1,0)</f>
        <v/>
      </c>
      <c r="Q513" s="2">
        <f>IF(L513&gt;=8,1,0)</f>
        <v/>
      </c>
      <c r="R513" s="2">
        <f>IF(L513&gt;=9,1,0)</f>
        <v/>
      </c>
      <c r="S513" s="2">
        <f>IF(OR(L513=10,M513="Vinta"),1,0)</f>
        <v/>
      </c>
      <c r="T513" s="2">
        <f>IF(M513="Persa",1,0)</f>
        <v/>
      </c>
      <c r="U513" s="2" t="n"/>
      <c r="V513" s="2" t="n"/>
      <c r="W513" s="2" t="n"/>
      <c r="X513" s="2" t="n"/>
      <c r="Y513" s="17" t="n"/>
      <c r="Z513" s="17" t="n"/>
      <c r="AA513" s="17" t="n"/>
      <c r="AB513" s="2" t="n"/>
      <c r="AC513" s="2">
        <f>IF(B513="","",IF(AB513="",TODAY()-B513,AB513-B513))</f>
        <v/>
      </c>
      <c r="AD513" s="2" t="n"/>
      <c r="AE513" s="2" t="n"/>
      <c r="AF513" s="2" t="n"/>
      <c r="AG513" s="37">
        <f>IF(B513="","",MAX(B513,IF(U513="",0,U513),IF(W513="",0,W513),IF(AB513="",0,AB513),IF(AN513="",0,AN513)))</f>
        <v/>
      </c>
      <c r="AH513" s="11">
        <f>IF(AG513="","",TODAY()-AG513)</f>
        <v/>
      </c>
      <c r="AI513" s="11">
        <f>IF(B513="","",MIN(100,IF(J513&gt;=300000,20,IF(J513&gt;=200000,10,5))+IF(OR(C513="Referral",C513="Passaparola"),20,IF(OR(C513="Sito web",C513="LinkedIn",C513="Email marketing"),15,10))+IF(L513&gt;=8,25,IF(L513&gt;=6,18,IF(L513&gt;=4,12,5)))+IF(AND(V513&lt;&gt;"",V513&lt;&gt;"Non risponde",V513&lt;&gt;"Non interessato"),10,0)+IF(X513="Eseguita",10,0)+IF(Z513&gt;0,15,0)))</f>
        <v/>
      </c>
      <c r="AJ513" s="11">
        <f>IF(AI513="","",IF(AI513&gt;=80,"Hot",IF(AI513&gt;=60,"Alta",IF(AI513&gt;=40,"Media","Bassa"))))</f>
        <v/>
      </c>
      <c r="AK513" s="11">
        <f>IF(B513="","",IF(U513="",TODAY()-B513,U513-B513))</f>
        <v/>
      </c>
      <c r="AL513" s="11">
        <f>IF(B513="","",IF(M513="Vinta","Chiusa - vinta",IF(M513="Persa","Chiusa - persa",IF(AND(U513="",TODAY()-B513&gt;1),"Contattare subito",IF(AND(M513="In corso",AH513&gt;7),"Lead in stallo",IF(AND(AN513&lt;&gt;"",AN513&lt;TODAY(),M513="In corso"),"Follow-up scaduto",IF(AND(K513="Offerta",Y513="",W513&lt;&gt;"",TODAY()-W513&gt;3),"Verificare offerta","OK"))))))</f>
        <v/>
      </c>
      <c r="AM513" s="38" t="n"/>
      <c r="AN513" s="39" t="n"/>
      <c r="AO513" s="11">
        <f>IF(AND(AN513&lt;&gt;"",AN513&lt;TODAY(),M513="In corso"),1,0)</f>
        <v/>
      </c>
      <c r="AP513" s="84">
        <f>IF(B513="","",IF(OR(M513="Vinta",M513="Persa"),0,IF(AL513="Contattare subito",50,0)+IF(AL513="Follow-up scaduto",40,0)+IF(AL513="Lead in stallo",35,0)+IF(AJ513="Hot",30,IF(AJ513="Alta",20,IF(AJ513="Media",10,0)))+IF(AO513=1,10,0)+L513/10+ROW()/100000))</f>
        <v/>
      </c>
    </row>
    <row r="514">
      <c r="A514" s="2">
        <f>IF(B514="","",ROW()-1)</f>
        <v/>
      </c>
      <c r="B514" s="2" t="n"/>
      <c r="C514" s="2" t="n"/>
      <c r="D514" s="2" t="n"/>
      <c r="E514" s="2" t="n"/>
      <c r="F514" s="2" t="n"/>
      <c r="G514" s="2" t="n"/>
      <c r="H514" s="2" t="n"/>
      <c r="I514" s="2" t="n"/>
      <c r="J514" s="2" t="n"/>
      <c r="K514" s="2" t="n"/>
      <c r="L514" s="2">
        <f>IF(K514="","",IF(K514="Nuovo",1,IF(K514="Tentativo contatto",1,IF(K514="Contattato",2,IF(K514="Qualificato",4,IF(K514="Visita fissata",5,IF(K514="Visita effettuata",6,IF(K514="Trattativa",7,IF(K514="Offerta",8,IF(K514="Prenotazione",9,IF(K514="Venduto",10,""))))))))))))</f>
        <v/>
      </c>
      <c r="M514" s="2" t="n"/>
      <c r="N514" s="2">
        <f>IF(L514&gt;=4,1,0)</f>
        <v/>
      </c>
      <c r="O514" s="2">
        <f>IF(L514&gt;=6,1,0)</f>
        <v/>
      </c>
      <c r="P514" s="2">
        <f>IF(L514&gt;=7,1,0)</f>
        <v/>
      </c>
      <c r="Q514" s="2">
        <f>IF(L514&gt;=8,1,0)</f>
        <v/>
      </c>
      <c r="R514" s="2">
        <f>IF(L514&gt;=9,1,0)</f>
        <v/>
      </c>
      <c r="S514" s="2">
        <f>IF(OR(L514=10,M514="Vinta"),1,0)</f>
        <v/>
      </c>
      <c r="T514" s="2">
        <f>IF(M514="Persa",1,0)</f>
        <v/>
      </c>
      <c r="U514" s="2" t="n"/>
      <c r="V514" s="2" t="n"/>
      <c r="W514" s="2" t="n"/>
      <c r="X514" s="2" t="n"/>
      <c r="Y514" s="17" t="n"/>
      <c r="Z514" s="17" t="n"/>
      <c r="AA514" s="17" t="n"/>
      <c r="AB514" s="2" t="n"/>
      <c r="AC514" s="2">
        <f>IF(B514="","",IF(AB514="",TODAY()-B514,AB514-B514))</f>
        <v/>
      </c>
      <c r="AD514" s="2" t="n"/>
      <c r="AE514" s="2" t="n"/>
      <c r="AF514" s="2" t="n"/>
      <c r="AG514" s="37">
        <f>IF(B514="","",MAX(B514,IF(U514="",0,U514),IF(W514="",0,W514),IF(AB514="",0,AB514),IF(AN514="",0,AN514)))</f>
        <v/>
      </c>
      <c r="AH514" s="11">
        <f>IF(AG514="","",TODAY()-AG514)</f>
        <v/>
      </c>
      <c r="AI514" s="11">
        <f>IF(B514="","",MIN(100,IF(J514&gt;=300000,20,IF(J514&gt;=200000,10,5))+IF(OR(C514="Referral",C514="Passaparola"),20,IF(OR(C514="Sito web",C514="LinkedIn",C514="Email marketing"),15,10))+IF(L514&gt;=8,25,IF(L514&gt;=6,18,IF(L514&gt;=4,12,5)))+IF(AND(V514&lt;&gt;"",V514&lt;&gt;"Non risponde",V514&lt;&gt;"Non interessato"),10,0)+IF(X514="Eseguita",10,0)+IF(Z514&gt;0,15,0)))</f>
        <v/>
      </c>
      <c r="AJ514" s="11">
        <f>IF(AI514="","",IF(AI514&gt;=80,"Hot",IF(AI514&gt;=60,"Alta",IF(AI514&gt;=40,"Media","Bassa"))))</f>
        <v/>
      </c>
      <c r="AK514" s="11">
        <f>IF(B514="","",IF(U514="",TODAY()-B514,U514-B514))</f>
        <v/>
      </c>
      <c r="AL514" s="11">
        <f>IF(B514="","",IF(M514="Vinta","Chiusa - vinta",IF(M514="Persa","Chiusa - persa",IF(AND(U514="",TODAY()-B514&gt;1),"Contattare subito",IF(AND(M514="In corso",AH514&gt;7),"Lead in stallo",IF(AND(AN514&lt;&gt;"",AN514&lt;TODAY(),M514="In corso"),"Follow-up scaduto",IF(AND(K514="Offerta",Y514="",W514&lt;&gt;"",TODAY()-W514&gt;3),"Verificare offerta","OK"))))))</f>
        <v/>
      </c>
      <c r="AM514" s="38" t="n"/>
      <c r="AN514" s="39" t="n"/>
      <c r="AO514" s="11">
        <f>IF(AND(AN514&lt;&gt;"",AN514&lt;TODAY(),M514="In corso"),1,0)</f>
        <v/>
      </c>
      <c r="AP514" s="84">
        <f>IF(B514="","",IF(OR(M514="Vinta",M514="Persa"),0,IF(AL514="Contattare subito",50,0)+IF(AL514="Follow-up scaduto",40,0)+IF(AL514="Lead in stallo",35,0)+IF(AJ514="Hot",30,IF(AJ514="Alta",20,IF(AJ514="Media",10,0)))+IF(AO514=1,10,0)+L514/10+ROW()/100000))</f>
        <v/>
      </c>
    </row>
    <row r="515">
      <c r="A515" s="2">
        <f>IF(B515="","",ROW()-1)</f>
        <v/>
      </c>
      <c r="B515" s="2" t="n"/>
      <c r="C515" s="2" t="n"/>
      <c r="D515" s="2" t="n"/>
      <c r="E515" s="2" t="n"/>
      <c r="F515" s="2" t="n"/>
      <c r="G515" s="2" t="n"/>
      <c r="H515" s="2" t="n"/>
      <c r="I515" s="2" t="n"/>
      <c r="J515" s="2" t="n"/>
      <c r="K515" s="2" t="n"/>
      <c r="L515" s="2">
        <f>IF(K515="","",IF(K515="Nuovo",1,IF(K515="Tentativo contatto",1,IF(K515="Contattato",2,IF(K515="Qualificato",4,IF(K515="Visita fissata",5,IF(K515="Visita effettuata",6,IF(K515="Trattativa",7,IF(K515="Offerta",8,IF(K515="Prenotazione",9,IF(K515="Venduto",10,""))))))))))))</f>
        <v/>
      </c>
      <c r="M515" s="2" t="n"/>
      <c r="N515" s="2">
        <f>IF(L515&gt;=4,1,0)</f>
        <v/>
      </c>
      <c r="O515" s="2">
        <f>IF(L515&gt;=6,1,0)</f>
        <v/>
      </c>
      <c r="P515" s="2">
        <f>IF(L515&gt;=7,1,0)</f>
        <v/>
      </c>
      <c r="Q515" s="2">
        <f>IF(L515&gt;=8,1,0)</f>
        <v/>
      </c>
      <c r="R515" s="2">
        <f>IF(L515&gt;=9,1,0)</f>
        <v/>
      </c>
      <c r="S515" s="2">
        <f>IF(OR(L515=10,M515="Vinta"),1,0)</f>
        <v/>
      </c>
      <c r="T515" s="2">
        <f>IF(M515="Persa",1,0)</f>
        <v/>
      </c>
      <c r="U515" s="2" t="n"/>
      <c r="V515" s="2" t="n"/>
      <c r="W515" s="2" t="n"/>
      <c r="X515" s="2" t="n"/>
      <c r="Y515" s="17" t="n"/>
      <c r="Z515" s="17" t="n"/>
      <c r="AA515" s="17" t="n"/>
      <c r="AB515" s="2" t="n"/>
      <c r="AC515" s="2">
        <f>IF(B515="","",IF(AB515="",TODAY()-B515,AB515-B515))</f>
        <v/>
      </c>
      <c r="AD515" s="2" t="n"/>
      <c r="AE515" s="2" t="n"/>
      <c r="AF515" s="2" t="n"/>
      <c r="AG515" s="37">
        <f>IF(B515="","",MAX(B515,IF(U515="",0,U515),IF(W515="",0,W515),IF(AB515="",0,AB515),IF(AN515="",0,AN515)))</f>
        <v/>
      </c>
      <c r="AH515" s="11">
        <f>IF(AG515="","",TODAY()-AG515)</f>
        <v/>
      </c>
      <c r="AI515" s="11">
        <f>IF(B515="","",MIN(100,IF(J515&gt;=300000,20,IF(J515&gt;=200000,10,5))+IF(OR(C515="Referral",C515="Passaparola"),20,IF(OR(C515="Sito web",C515="LinkedIn",C515="Email marketing"),15,10))+IF(L515&gt;=8,25,IF(L515&gt;=6,18,IF(L515&gt;=4,12,5)))+IF(AND(V515&lt;&gt;"",V515&lt;&gt;"Non risponde",V515&lt;&gt;"Non interessato"),10,0)+IF(X515="Eseguita",10,0)+IF(Z515&gt;0,15,0)))</f>
        <v/>
      </c>
      <c r="AJ515" s="11">
        <f>IF(AI515="","",IF(AI515&gt;=80,"Hot",IF(AI515&gt;=60,"Alta",IF(AI515&gt;=40,"Media","Bassa"))))</f>
        <v/>
      </c>
      <c r="AK515" s="11">
        <f>IF(B515="","",IF(U515="",TODAY()-B515,U515-B515))</f>
        <v/>
      </c>
      <c r="AL515" s="11">
        <f>IF(B515="","",IF(M515="Vinta","Chiusa - vinta",IF(M515="Persa","Chiusa - persa",IF(AND(U515="",TODAY()-B515&gt;1),"Contattare subito",IF(AND(M515="In corso",AH515&gt;7),"Lead in stallo",IF(AND(AN515&lt;&gt;"",AN515&lt;TODAY(),M515="In corso"),"Follow-up scaduto",IF(AND(K515="Offerta",Y515="",W515&lt;&gt;"",TODAY()-W515&gt;3),"Verificare offerta","OK"))))))</f>
        <v/>
      </c>
      <c r="AM515" s="38" t="n"/>
      <c r="AN515" s="39" t="n"/>
      <c r="AO515" s="11">
        <f>IF(AND(AN515&lt;&gt;"",AN515&lt;TODAY(),M515="In corso"),1,0)</f>
        <v/>
      </c>
      <c r="AP515" s="84">
        <f>IF(B515="","",IF(OR(M515="Vinta",M515="Persa"),0,IF(AL515="Contattare subito",50,0)+IF(AL515="Follow-up scaduto",40,0)+IF(AL515="Lead in stallo",35,0)+IF(AJ515="Hot",30,IF(AJ515="Alta",20,IF(AJ515="Media",10,0)))+IF(AO515=1,10,0)+L515/10+ROW()/100000))</f>
        <v/>
      </c>
    </row>
    <row r="516">
      <c r="A516" s="2">
        <f>IF(B516="","",ROW()-1)</f>
        <v/>
      </c>
      <c r="B516" s="2" t="n"/>
      <c r="C516" s="2" t="n"/>
      <c r="D516" s="2" t="n"/>
      <c r="E516" s="2" t="n"/>
      <c r="F516" s="2" t="n"/>
      <c r="G516" s="2" t="n"/>
      <c r="H516" s="2" t="n"/>
      <c r="I516" s="2" t="n"/>
      <c r="J516" s="2" t="n"/>
      <c r="K516" s="2" t="n"/>
      <c r="L516" s="2">
        <f>IF(K516="","",IF(K516="Nuovo",1,IF(K516="Tentativo contatto",1,IF(K516="Contattato",2,IF(K516="Qualificato",4,IF(K516="Visita fissata",5,IF(K516="Visita effettuata",6,IF(K516="Trattativa",7,IF(K516="Offerta",8,IF(K516="Prenotazione",9,IF(K516="Venduto",10,""))))))))))))</f>
        <v/>
      </c>
      <c r="M516" s="2" t="n"/>
      <c r="N516" s="2">
        <f>IF(L516&gt;=4,1,0)</f>
        <v/>
      </c>
      <c r="O516" s="2">
        <f>IF(L516&gt;=6,1,0)</f>
        <v/>
      </c>
      <c r="P516" s="2">
        <f>IF(L516&gt;=7,1,0)</f>
        <v/>
      </c>
      <c r="Q516" s="2">
        <f>IF(L516&gt;=8,1,0)</f>
        <v/>
      </c>
      <c r="R516" s="2">
        <f>IF(L516&gt;=9,1,0)</f>
        <v/>
      </c>
      <c r="S516" s="2">
        <f>IF(OR(L516=10,M516="Vinta"),1,0)</f>
        <v/>
      </c>
      <c r="T516" s="2">
        <f>IF(M516="Persa",1,0)</f>
        <v/>
      </c>
      <c r="U516" s="2" t="n"/>
      <c r="V516" s="2" t="n"/>
      <c r="W516" s="2" t="n"/>
      <c r="X516" s="2" t="n"/>
      <c r="Y516" s="17" t="n"/>
      <c r="Z516" s="17" t="n"/>
      <c r="AA516" s="17" t="n"/>
      <c r="AB516" s="2" t="n"/>
      <c r="AC516" s="2">
        <f>IF(B516="","",IF(AB516="",TODAY()-B516,AB516-B516))</f>
        <v/>
      </c>
      <c r="AD516" s="2" t="n"/>
      <c r="AE516" s="2" t="n"/>
      <c r="AF516" s="2" t="n"/>
      <c r="AG516" s="37">
        <f>IF(B516="","",MAX(B516,IF(U516="",0,U516),IF(W516="",0,W516),IF(AB516="",0,AB516),IF(AN516="",0,AN516)))</f>
        <v/>
      </c>
      <c r="AH516" s="11">
        <f>IF(AG516="","",TODAY()-AG516)</f>
        <v/>
      </c>
      <c r="AI516" s="11">
        <f>IF(B516="","",MIN(100,IF(J516&gt;=300000,20,IF(J516&gt;=200000,10,5))+IF(OR(C516="Referral",C516="Passaparola"),20,IF(OR(C516="Sito web",C516="LinkedIn",C516="Email marketing"),15,10))+IF(L516&gt;=8,25,IF(L516&gt;=6,18,IF(L516&gt;=4,12,5)))+IF(AND(V516&lt;&gt;"",V516&lt;&gt;"Non risponde",V516&lt;&gt;"Non interessato"),10,0)+IF(X516="Eseguita",10,0)+IF(Z516&gt;0,15,0)))</f>
        <v/>
      </c>
      <c r="AJ516" s="11">
        <f>IF(AI516="","",IF(AI516&gt;=80,"Hot",IF(AI516&gt;=60,"Alta",IF(AI516&gt;=40,"Media","Bassa"))))</f>
        <v/>
      </c>
      <c r="AK516" s="11">
        <f>IF(B516="","",IF(U516="",TODAY()-B516,U516-B516))</f>
        <v/>
      </c>
      <c r="AL516" s="11">
        <f>IF(B516="","",IF(M516="Vinta","Chiusa - vinta",IF(M516="Persa","Chiusa - persa",IF(AND(U516="",TODAY()-B516&gt;1),"Contattare subito",IF(AND(M516="In corso",AH516&gt;7),"Lead in stallo",IF(AND(AN516&lt;&gt;"",AN516&lt;TODAY(),M516="In corso"),"Follow-up scaduto",IF(AND(K516="Offerta",Y516="",W516&lt;&gt;"",TODAY()-W516&gt;3),"Verificare offerta","OK"))))))</f>
        <v/>
      </c>
      <c r="AM516" s="38" t="n"/>
      <c r="AN516" s="39" t="n"/>
      <c r="AO516" s="11">
        <f>IF(AND(AN516&lt;&gt;"",AN516&lt;TODAY(),M516="In corso"),1,0)</f>
        <v/>
      </c>
      <c r="AP516" s="84">
        <f>IF(B516="","",IF(OR(M516="Vinta",M516="Persa"),0,IF(AL516="Contattare subito",50,0)+IF(AL516="Follow-up scaduto",40,0)+IF(AL516="Lead in stallo",35,0)+IF(AJ516="Hot",30,IF(AJ516="Alta",20,IF(AJ516="Media",10,0)))+IF(AO516=1,10,0)+L516/10+ROW()/100000))</f>
        <v/>
      </c>
    </row>
    <row r="517">
      <c r="A517" s="2">
        <f>IF(B517="","",ROW()-1)</f>
        <v/>
      </c>
      <c r="B517" s="2" t="n"/>
      <c r="C517" s="2" t="n"/>
      <c r="D517" s="2" t="n"/>
      <c r="E517" s="2" t="n"/>
      <c r="F517" s="2" t="n"/>
      <c r="G517" s="2" t="n"/>
      <c r="H517" s="2" t="n"/>
      <c r="I517" s="2" t="n"/>
      <c r="J517" s="2" t="n"/>
      <c r="K517" s="2" t="n"/>
      <c r="L517" s="2">
        <f>IF(K517="","",IF(K517="Nuovo",1,IF(K517="Tentativo contatto",1,IF(K517="Contattato",2,IF(K517="Qualificato",4,IF(K517="Visita fissata",5,IF(K517="Visita effettuata",6,IF(K517="Trattativa",7,IF(K517="Offerta",8,IF(K517="Prenotazione",9,IF(K517="Venduto",10,""))))))))))))</f>
        <v/>
      </c>
      <c r="M517" s="2" t="n"/>
      <c r="N517" s="2">
        <f>IF(L517&gt;=4,1,0)</f>
        <v/>
      </c>
      <c r="O517" s="2">
        <f>IF(L517&gt;=6,1,0)</f>
        <v/>
      </c>
      <c r="P517" s="2">
        <f>IF(L517&gt;=7,1,0)</f>
        <v/>
      </c>
      <c r="Q517" s="2">
        <f>IF(L517&gt;=8,1,0)</f>
        <v/>
      </c>
      <c r="R517" s="2">
        <f>IF(L517&gt;=9,1,0)</f>
        <v/>
      </c>
      <c r="S517" s="2">
        <f>IF(OR(L517=10,M517="Vinta"),1,0)</f>
        <v/>
      </c>
      <c r="T517" s="2">
        <f>IF(M517="Persa",1,0)</f>
        <v/>
      </c>
      <c r="U517" s="2" t="n"/>
      <c r="V517" s="2" t="n"/>
      <c r="W517" s="2" t="n"/>
      <c r="X517" s="2" t="n"/>
      <c r="Y517" s="17" t="n"/>
      <c r="Z517" s="17" t="n"/>
      <c r="AA517" s="17" t="n"/>
      <c r="AB517" s="2" t="n"/>
      <c r="AC517" s="2">
        <f>IF(B517="","",IF(AB517="",TODAY()-B517,AB517-B517))</f>
        <v/>
      </c>
      <c r="AD517" s="2" t="n"/>
      <c r="AE517" s="2" t="n"/>
      <c r="AF517" s="2" t="n"/>
      <c r="AG517" s="37">
        <f>IF(B517="","",MAX(B517,IF(U517="",0,U517),IF(W517="",0,W517),IF(AB517="",0,AB517),IF(AN517="",0,AN517)))</f>
        <v/>
      </c>
      <c r="AH517" s="11">
        <f>IF(AG517="","",TODAY()-AG517)</f>
        <v/>
      </c>
      <c r="AI517" s="11">
        <f>IF(B517="","",MIN(100,IF(J517&gt;=300000,20,IF(J517&gt;=200000,10,5))+IF(OR(C517="Referral",C517="Passaparola"),20,IF(OR(C517="Sito web",C517="LinkedIn",C517="Email marketing"),15,10))+IF(L517&gt;=8,25,IF(L517&gt;=6,18,IF(L517&gt;=4,12,5)))+IF(AND(V517&lt;&gt;"",V517&lt;&gt;"Non risponde",V517&lt;&gt;"Non interessato"),10,0)+IF(X517="Eseguita",10,0)+IF(Z517&gt;0,15,0)))</f>
        <v/>
      </c>
      <c r="AJ517" s="11">
        <f>IF(AI517="","",IF(AI517&gt;=80,"Hot",IF(AI517&gt;=60,"Alta",IF(AI517&gt;=40,"Media","Bassa"))))</f>
        <v/>
      </c>
      <c r="AK517" s="11">
        <f>IF(B517="","",IF(U517="",TODAY()-B517,U517-B517))</f>
        <v/>
      </c>
      <c r="AL517" s="11">
        <f>IF(B517="","",IF(M517="Vinta","Chiusa - vinta",IF(M517="Persa","Chiusa - persa",IF(AND(U517="",TODAY()-B517&gt;1),"Contattare subito",IF(AND(M517="In corso",AH517&gt;7),"Lead in stallo",IF(AND(AN517&lt;&gt;"",AN517&lt;TODAY(),M517="In corso"),"Follow-up scaduto",IF(AND(K517="Offerta",Y517="",W517&lt;&gt;"",TODAY()-W517&gt;3),"Verificare offerta","OK"))))))</f>
        <v/>
      </c>
      <c r="AM517" s="38" t="n"/>
      <c r="AN517" s="39" t="n"/>
      <c r="AO517" s="11">
        <f>IF(AND(AN517&lt;&gt;"",AN517&lt;TODAY(),M517="In corso"),1,0)</f>
        <v/>
      </c>
      <c r="AP517" s="84">
        <f>IF(B517="","",IF(OR(M517="Vinta",M517="Persa"),0,IF(AL517="Contattare subito",50,0)+IF(AL517="Follow-up scaduto",40,0)+IF(AL517="Lead in stallo",35,0)+IF(AJ517="Hot",30,IF(AJ517="Alta",20,IF(AJ517="Media",10,0)))+IF(AO517=1,10,0)+L517/10+ROW()/100000))</f>
        <v/>
      </c>
    </row>
    <row r="518">
      <c r="A518" s="2">
        <f>IF(B518="","",ROW()-1)</f>
        <v/>
      </c>
      <c r="B518" s="2" t="n"/>
      <c r="C518" s="2" t="n"/>
      <c r="D518" s="2" t="n"/>
      <c r="E518" s="2" t="n"/>
      <c r="F518" s="2" t="n"/>
      <c r="G518" s="2" t="n"/>
      <c r="H518" s="2" t="n"/>
      <c r="I518" s="2" t="n"/>
      <c r="J518" s="2" t="n"/>
      <c r="K518" s="2" t="n"/>
      <c r="L518" s="2">
        <f>IF(K518="","",IF(K518="Nuovo",1,IF(K518="Tentativo contatto",1,IF(K518="Contattato",2,IF(K518="Qualificato",4,IF(K518="Visita fissata",5,IF(K518="Visita effettuata",6,IF(K518="Trattativa",7,IF(K518="Offerta",8,IF(K518="Prenotazione",9,IF(K518="Venduto",10,""))))))))))))</f>
        <v/>
      </c>
      <c r="M518" s="2" t="n"/>
      <c r="N518" s="2">
        <f>IF(L518&gt;=4,1,0)</f>
        <v/>
      </c>
      <c r="O518" s="2">
        <f>IF(L518&gt;=6,1,0)</f>
        <v/>
      </c>
      <c r="P518" s="2">
        <f>IF(L518&gt;=7,1,0)</f>
        <v/>
      </c>
      <c r="Q518" s="2">
        <f>IF(L518&gt;=8,1,0)</f>
        <v/>
      </c>
      <c r="R518" s="2">
        <f>IF(L518&gt;=9,1,0)</f>
        <v/>
      </c>
      <c r="S518" s="2">
        <f>IF(OR(L518=10,M518="Vinta"),1,0)</f>
        <v/>
      </c>
      <c r="T518" s="2">
        <f>IF(M518="Persa",1,0)</f>
        <v/>
      </c>
      <c r="U518" s="2" t="n"/>
      <c r="V518" s="2" t="n"/>
      <c r="W518" s="2" t="n"/>
      <c r="X518" s="2" t="n"/>
      <c r="Y518" s="17" t="n"/>
      <c r="Z518" s="17" t="n"/>
      <c r="AA518" s="17" t="n"/>
      <c r="AB518" s="2" t="n"/>
      <c r="AC518" s="2">
        <f>IF(B518="","",IF(AB518="",TODAY()-B518,AB518-B518))</f>
        <v/>
      </c>
      <c r="AD518" s="2" t="n"/>
      <c r="AE518" s="2" t="n"/>
      <c r="AF518" s="2" t="n"/>
      <c r="AG518" s="37">
        <f>IF(B518="","",MAX(B518,IF(U518="",0,U518),IF(W518="",0,W518),IF(AB518="",0,AB518),IF(AN518="",0,AN518)))</f>
        <v/>
      </c>
      <c r="AH518" s="11">
        <f>IF(AG518="","",TODAY()-AG518)</f>
        <v/>
      </c>
      <c r="AI518" s="11">
        <f>IF(B518="","",MIN(100,IF(J518&gt;=300000,20,IF(J518&gt;=200000,10,5))+IF(OR(C518="Referral",C518="Passaparola"),20,IF(OR(C518="Sito web",C518="LinkedIn",C518="Email marketing"),15,10))+IF(L518&gt;=8,25,IF(L518&gt;=6,18,IF(L518&gt;=4,12,5)))+IF(AND(V518&lt;&gt;"",V518&lt;&gt;"Non risponde",V518&lt;&gt;"Non interessato"),10,0)+IF(X518="Eseguita",10,0)+IF(Z518&gt;0,15,0)))</f>
        <v/>
      </c>
      <c r="AJ518" s="11">
        <f>IF(AI518="","",IF(AI518&gt;=80,"Hot",IF(AI518&gt;=60,"Alta",IF(AI518&gt;=40,"Media","Bassa"))))</f>
        <v/>
      </c>
      <c r="AK518" s="11">
        <f>IF(B518="","",IF(U518="",TODAY()-B518,U518-B518))</f>
        <v/>
      </c>
      <c r="AL518" s="11">
        <f>IF(B518="","",IF(M518="Vinta","Chiusa - vinta",IF(M518="Persa","Chiusa - persa",IF(AND(U518="",TODAY()-B518&gt;1),"Contattare subito",IF(AND(M518="In corso",AH518&gt;7),"Lead in stallo",IF(AND(AN518&lt;&gt;"",AN518&lt;TODAY(),M518="In corso"),"Follow-up scaduto",IF(AND(K518="Offerta",Y518="",W518&lt;&gt;"",TODAY()-W518&gt;3),"Verificare offerta","OK"))))))</f>
        <v/>
      </c>
      <c r="AM518" s="38" t="n"/>
      <c r="AN518" s="39" t="n"/>
      <c r="AO518" s="11">
        <f>IF(AND(AN518&lt;&gt;"",AN518&lt;TODAY(),M518="In corso"),1,0)</f>
        <v/>
      </c>
      <c r="AP518" s="84">
        <f>IF(B518="","",IF(OR(M518="Vinta",M518="Persa"),0,IF(AL518="Contattare subito",50,0)+IF(AL518="Follow-up scaduto",40,0)+IF(AL518="Lead in stallo",35,0)+IF(AJ518="Hot",30,IF(AJ518="Alta",20,IF(AJ518="Media",10,0)))+IF(AO518=1,10,0)+L518/10+ROW()/100000))</f>
        <v/>
      </c>
    </row>
    <row r="519">
      <c r="A519" s="2">
        <f>IF(B519="","",ROW()-1)</f>
        <v/>
      </c>
      <c r="B519" s="2" t="n"/>
      <c r="C519" s="2" t="n"/>
      <c r="D519" s="2" t="n"/>
      <c r="E519" s="2" t="n"/>
      <c r="F519" s="2" t="n"/>
      <c r="G519" s="2" t="n"/>
      <c r="H519" s="2" t="n"/>
      <c r="I519" s="2" t="n"/>
      <c r="J519" s="2" t="n"/>
      <c r="K519" s="2" t="n"/>
      <c r="L519" s="2">
        <f>IF(K519="","",IF(K519="Nuovo",1,IF(K519="Tentativo contatto",1,IF(K519="Contattato",2,IF(K519="Qualificato",4,IF(K519="Visita fissata",5,IF(K519="Visita effettuata",6,IF(K519="Trattativa",7,IF(K519="Offerta",8,IF(K519="Prenotazione",9,IF(K519="Venduto",10,""))))))))))))</f>
        <v/>
      </c>
      <c r="M519" s="2" t="n"/>
      <c r="N519" s="2">
        <f>IF(L519&gt;=4,1,0)</f>
        <v/>
      </c>
      <c r="O519" s="2">
        <f>IF(L519&gt;=6,1,0)</f>
        <v/>
      </c>
      <c r="P519" s="2">
        <f>IF(L519&gt;=7,1,0)</f>
        <v/>
      </c>
      <c r="Q519" s="2">
        <f>IF(L519&gt;=8,1,0)</f>
        <v/>
      </c>
      <c r="R519" s="2">
        <f>IF(L519&gt;=9,1,0)</f>
        <v/>
      </c>
      <c r="S519" s="2">
        <f>IF(OR(L519=10,M519="Vinta"),1,0)</f>
        <v/>
      </c>
      <c r="T519" s="2">
        <f>IF(M519="Persa",1,0)</f>
        <v/>
      </c>
      <c r="U519" s="2" t="n"/>
      <c r="V519" s="2" t="n"/>
      <c r="W519" s="2" t="n"/>
      <c r="X519" s="2" t="n"/>
      <c r="Y519" s="17" t="n"/>
      <c r="Z519" s="17" t="n"/>
      <c r="AA519" s="17" t="n"/>
      <c r="AB519" s="2" t="n"/>
      <c r="AC519" s="2">
        <f>IF(B519="","",IF(AB519="",TODAY()-B519,AB519-B519))</f>
        <v/>
      </c>
      <c r="AD519" s="2" t="n"/>
      <c r="AE519" s="2" t="n"/>
      <c r="AF519" s="2" t="n"/>
      <c r="AG519" s="37">
        <f>IF(B519="","",MAX(B519,IF(U519="",0,U519),IF(W519="",0,W519),IF(AB519="",0,AB519),IF(AN519="",0,AN519)))</f>
        <v/>
      </c>
      <c r="AH519" s="11">
        <f>IF(AG519="","",TODAY()-AG519)</f>
        <v/>
      </c>
      <c r="AI519" s="11">
        <f>IF(B519="","",MIN(100,IF(J519&gt;=300000,20,IF(J519&gt;=200000,10,5))+IF(OR(C519="Referral",C519="Passaparola"),20,IF(OR(C519="Sito web",C519="LinkedIn",C519="Email marketing"),15,10))+IF(L519&gt;=8,25,IF(L519&gt;=6,18,IF(L519&gt;=4,12,5)))+IF(AND(V519&lt;&gt;"",V519&lt;&gt;"Non risponde",V519&lt;&gt;"Non interessato"),10,0)+IF(X519="Eseguita",10,0)+IF(Z519&gt;0,15,0)))</f>
        <v/>
      </c>
      <c r="AJ519" s="11">
        <f>IF(AI519="","",IF(AI519&gt;=80,"Hot",IF(AI519&gt;=60,"Alta",IF(AI519&gt;=40,"Media","Bassa"))))</f>
        <v/>
      </c>
      <c r="AK519" s="11">
        <f>IF(B519="","",IF(U519="",TODAY()-B519,U519-B519))</f>
        <v/>
      </c>
      <c r="AL519" s="11">
        <f>IF(B519="","",IF(M519="Vinta","Chiusa - vinta",IF(M519="Persa","Chiusa - persa",IF(AND(U519="",TODAY()-B519&gt;1),"Contattare subito",IF(AND(M519="In corso",AH519&gt;7),"Lead in stallo",IF(AND(AN519&lt;&gt;"",AN519&lt;TODAY(),M519="In corso"),"Follow-up scaduto",IF(AND(K519="Offerta",Y519="",W519&lt;&gt;"",TODAY()-W519&gt;3),"Verificare offerta","OK"))))))</f>
        <v/>
      </c>
      <c r="AM519" s="38" t="n"/>
      <c r="AN519" s="39" t="n"/>
      <c r="AO519" s="11">
        <f>IF(AND(AN519&lt;&gt;"",AN519&lt;TODAY(),M519="In corso"),1,0)</f>
        <v/>
      </c>
      <c r="AP519" s="84">
        <f>IF(B519="","",IF(OR(M519="Vinta",M519="Persa"),0,IF(AL519="Contattare subito",50,0)+IF(AL519="Follow-up scaduto",40,0)+IF(AL519="Lead in stallo",35,0)+IF(AJ519="Hot",30,IF(AJ519="Alta",20,IF(AJ519="Media",10,0)))+IF(AO519=1,10,0)+L519/10+ROW()/100000))</f>
        <v/>
      </c>
    </row>
    <row r="520">
      <c r="A520" s="2">
        <f>IF(B520="","",ROW()-1)</f>
        <v/>
      </c>
      <c r="B520" s="2" t="n"/>
      <c r="C520" s="2" t="n"/>
      <c r="D520" s="2" t="n"/>
      <c r="E520" s="2" t="n"/>
      <c r="F520" s="2" t="n"/>
      <c r="G520" s="2" t="n"/>
      <c r="H520" s="2" t="n"/>
      <c r="I520" s="2" t="n"/>
      <c r="J520" s="2" t="n"/>
      <c r="K520" s="2" t="n"/>
      <c r="L520" s="2">
        <f>IF(K520="","",IF(K520="Nuovo",1,IF(K520="Tentativo contatto",1,IF(K520="Contattato",2,IF(K520="Qualificato",4,IF(K520="Visita fissata",5,IF(K520="Visita effettuata",6,IF(K520="Trattativa",7,IF(K520="Offerta",8,IF(K520="Prenotazione",9,IF(K520="Venduto",10,""))))))))))))</f>
        <v/>
      </c>
      <c r="M520" s="2" t="n"/>
      <c r="N520" s="2">
        <f>IF(L520&gt;=4,1,0)</f>
        <v/>
      </c>
      <c r="O520" s="2">
        <f>IF(L520&gt;=6,1,0)</f>
        <v/>
      </c>
      <c r="P520" s="2">
        <f>IF(L520&gt;=7,1,0)</f>
        <v/>
      </c>
      <c r="Q520" s="2">
        <f>IF(L520&gt;=8,1,0)</f>
        <v/>
      </c>
      <c r="R520" s="2">
        <f>IF(L520&gt;=9,1,0)</f>
        <v/>
      </c>
      <c r="S520" s="2">
        <f>IF(OR(L520=10,M520="Vinta"),1,0)</f>
        <v/>
      </c>
      <c r="T520" s="2">
        <f>IF(M520="Persa",1,0)</f>
        <v/>
      </c>
      <c r="U520" s="2" t="n"/>
      <c r="V520" s="2" t="n"/>
      <c r="W520" s="2" t="n"/>
      <c r="X520" s="2" t="n"/>
      <c r="Y520" s="17" t="n"/>
      <c r="Z520" s="17" t="n"/>
      <c r="AA520" s="17" t="n"/>
      <c r="AB520" s="2" t="n"/>
      <c r="AC520" s="2">
        <f>IF(B520="","",IF(AB520="",TODAY()-B520,AB520-B520))</f>
        <v/>
      </c>
      <c r="AD520" s="2" t="n"/>
      <c r="AE520" s="2" t="n"/>
      <c r="AF520" s="2" t="n"/>
      <c r="AG520" s="37">
        <f>IF(B520="","",MAX(B520,IF(U520="",0,U520),IF(W520="",0,W520),IF(AB520="",0,AB520),IF(AN520="",0,AN520)))</f>
        <v/>
      </c>
      <c r="AH520" s="11">
        <f>IF(AG520="","",TODAY()-AG520)</f>
        <v/>
      </c>
      <c r="AI520" s="11">
        <f>IF(B520="","",MIN(100,IF(J520&gt;=300000,20,IF(J520&gt;=200000,10,5))+IF(OR(C520="Referral",C520="Passaparola"),20,IF(OR(C520="Sito web",C520="LinkedIn",C520="Email marketing"),15,10))+IF(L520&gt;=8,25,IF(L520&gt;=6,18,IF(L520&gt;=4,12,5)))+IF(AND(V520&lt;&gt;"",V520&lt;&gt;"Non risponde",V520&lt;&gt;"Non interessato"),10,0)+IF(X520="Eseguita",10,0)+IF(Z520&gt;0,15,0)))</f>
        <v/>
      </c>
      <c r="AJ520" s="11">
        <f>IF(AI520="","",IF(AI520&gt;=80,"Hot",IF(AI520&gt;=60,"Alta",IF(AI520&gt;=40,"Media","Bassa"))))</f>
        <v/>
      </c>
      <c r="AK520" s="11">
        <f>IF(B520="","",IF(U520="",TODAY()-B520,U520-B520))</f>
        <v/>
      </c>
      <c r="AL520" s="11">
        <f>IF(B520="","",IF(M520="Vinta","Chiusa - vinta",IF(M520="Persa","Chiusa - persa",IF(AND(U520="",TODAY()-B520&gt;1),"Contattare subito",IF(AND(M520="In corso",AH520&gt;7),"Lead in stallo",IF(AND(AN520&lt;&gt;"",AN520&lt;TODAY(),M520="In corso"),"Follow-up scaduto",IF(AND(K520="Offerta",Y520="",W520&lt;&gt;"",TODAY()-W520&gt;3),"Verificare offerta","OK"))))))</f>
        <v/>
      </c>
      <c r="AM520" s="38" t="n"/>
      <c r="AN520" s="39" t="n"/>
      <c r="AO520" s="11">
        <f>IF(AND(AN520&lt;&gt;"",AN520&lt;TODAY(),M520="In corso"),1,0)</f>
        <v/>
      </c>
      <c r="AP520" s="84">
        <f>IF(B520="","",IF(OR(M520="Vinta",M520="Persa"),0,IF(AL520="Contattare subito",50,0)+IF(AL520="Follow-up scaduto",40,0)+IF(AL520="Lead in stallo",35,0)+IF(AJ520="Hot",30,IF(AJ520="Alta",20,IF(AJ520="Media",10,0)))+IF(AO520=1,10,0)+L520/10+ROW()/100000))</f>
        <v/>
      </c>
    </row>
    <row r="521">
      <c r="A521" s="2">
        <f>IF(B521="","",ROW()-1)</f>
        <v/>
      </c>
      <c r="B521" s="2" t="n"/>
      <c r="C521" s="2" t="n"/>
      <c r="D521" s="2" t="n"/>
      <c r="E521" s="2" t="n"/>
      <c r="F521" s="2" t="n"/>
      <c r="G521" s="2" t="n"/>
      <c r="H521" s="2" t="n"/>
      <c r="I521" s="2" t="n"/>
      <c r="J521" s="2" t="n"/>
      <c r="K521" s="2" t="n"/>
      <c r="L521" s="2">
        <f>IF(K521="","",IF(K521="Nuovo",1,IF(K521="Tentativo contatto",1,IF(K521="Contattato",2,IF(K521="Qualificato",4,IF(K521="Visita fissata",5,IF(K521="Visita effettuata",6,IF(K521="Trattativa",7,IF(K521="Offerta",8,IF(K521="Prenotazione",9,IF(K521="Venduto",10,""))))))))))))</f>
        <v/>
      </c>
      <c r="M521" s="2" t="n"/>
      <c r="N521" s="2">
        <f>IF(L521&gt;=4,1,0)</f>
        <v/>
      </c>
      <c r="O521" s="2">
        <f>IF(L521&gt;=6,1,0)</f>
        <v/>
      </c>
      <c r="P521" s="2">
        <f>IF(L521&gt;=7,1,0)</f>
        <v/>
      </c>
      <c r="Q521" s="2">
        <f>IF(L521&gt;=8,1,0)</f>
        <v/>
      </c>
      <c r="R521" s="2">
        <f>IF(L521&gt;=9,1,0)</f>
        <v/>
      </c>
      <c r="S521" s="2">
        <f>IF(OR(L521=10,M521="Vinta"),1,0)</f>
        <v/>
      </c>
      <c r="T521" s="2">
        <f>IF(M521="Persa",1,0)</f>
        <v/>
      </c>
      <c r="U521" s="2" t="n"/>
      <c r="V521" s="2" t="n"/>
      <c r="W521" s="2" t="n"/>
      <c r="X521" s="2" t="n"/>
      <c r="Y521" s="17" t="n"/>
      <c r="Z521" s="17" t="n"/>
      <c r="AA521" s="17" t="n"/>
      <c r="AB521" s="2" t="n"/>
      <c r="AC521" s="2">
        <f>IF(B521="","",IF(AB521="",TODAY()-B521,AB521-B521))</f>
        <v/>
      </c>
      <c r="AD521" s="2" t="n"/>
      <c r="AE521" s="2" t="n"/>
      <c r="AF521" s="2" t="n"/>
      <c r="AG521" s="37">
        <f>IF(B521="","",MAX(B521,IF(U521="",0,U521),IF(W521="",0,W521),IF(AB521="",0,AB521),IF(AN521="",0,AN521)))</f>
        <v/>
      </c>
      <c r="AH521" s="11">
        <f>IF(AG521="","",TODAY()-AG521)</f>
        <v/>
      </c>
      <c r="AI521" s="11">
        <f>IF(B521="","",MIN(100,IF(J521&gt;=300000,20,IF(J521&gt;=200000,10,5))+IF(OR(C521="Referral",C521="Passaparola"),20,IF(OR(C521="Sito web",C521="LinkedIn",C521="Email marketing"),15,10))+IF(L521&gt;=8,25,IF(L521&gt;=6,18,IF(L521&gt;=4,12,5)))+IF(AND(V521&lt;&gt;"",V521&lt;&gt;"Non risponde",V521&lt;&gt;"Non interessato"),10,0)+IF(X521="Eseguita",10,0)+IF(Z521&gt;0,15,0)))</f>
        <v/>
      </c>
      <c r="AJ521" s="11">
        <f>IF(AI521="","",IF(AI521&gt;=80,"Hot",IF(AI521&gt;=60,"Alta",IF(AI521&gt;=40,"Media","Bassa"))))</f>
        <v/>
      </c>
      <c r="AK521" s="11">
        <f>IF(B521="","",IF(U521="",TODAY()-B521,U521-B521))</f>
        <v/>
      </c>
      <c r="AL521" s="11">
        <f>IF(B521="","",IF(M521="Vinta","Chiusa - vinta",IF(M521="Persa","Chiusa - persa",IF(AND(U521="",TODAY()-B521&gt;1),"Contattare subito",IF(AND(M521="In corso",AH521&gt;7),"Lead in stallo",IF(AND(AN521&lt;&gt;"",AN521&lt;TODAY(),M521="In corso"),"Follow-up scaduto",IF(AND(K521="Offerta",Y521="",W521&lt;&gt;"",TODAY()-W521&gt;3),"Verificare offerta","OK"))))))</f>
        <v/>
      </c>
      <c r="AM521" s="38" t="n"/>
      <c r="AN521" s="39" t="n"/>
      <c r="AO521" s="11">
        <f>IF(AND(AN521&lt;&gt;"",AN521&lt;TODAY(),M521="In corso"),1,0)</f>
        <v/>
      </c>
      <c r="AP521" s="84">
        <f>IF(B521="","",IF(OR(M521="Vinta",M521="Persa"),0,IF(AL521="Contattare subito",50,0)+IF(AL521="Follow-up scaduto",40,0)+IF(AL521="Lead in stallo",35,0)+IF(AJ521="Hot",30,IF(AJ521="Alta",20,IF(AJ521="Media",10,0)))+IF(AO521=1,10,0)+L521/10+ROW()/100000))</f>
        <v/>
      </c>
    </row>
    <row r="522">
      <c r="A522" s="2">
        <f>IF(B522="","",ROW()-1)</f>
        <v/>
      </c>
      <c r="B522" s="2" t="n"/>
      <c r="C522" s="2" t="n"/>
      <c r="D522" s="2" t="n"/>
      <c r="E522" s="2" t="n"/>
      <c r="F522" s="2" t="n"/>
      <c r="G522" s="2" t="n"/>
      <c r="H522" s="2" t="n"/>
      <c r="I522" s="2" t="n"/>
      <c r="J522" s="2" t="n"/>
      <c r="K522" s="2" t="n"/>
      <c r="L522" s="2">
        <f>IF(K522="","",IF(K522="Nuovo",1,IF(K522="Tentativo contatto",1,IF(K522="Contattato",2,IF(K522="Qualificato",4,IF(K522="Visita fissata",5,IF(K522="Visita effettuata",6,IF(K522="Trattativa",7,IF(K522="Offerta",8,IF(K522="Prenotazione",9,IF(K522="Venduto",10,""))))))))))))</f>
        <v/>
      </c>
      <c r="M522" s="2" t="n"/>
      <c r="N522" s="2">
        <f>IF(L522&gt;=4,1,0)</f>
        <v/>
      </c>
      <c r="O522" s="2">
        <f>IF(L522&gt;=6,1,0)</f>
        <v/>
      </c>
      <c r="P522" s="2">
        <f>IF(L522&gt;=7,1,0)</f>
        <v/>
      </c>
      <c r="Q522" s="2">
        <f>IF(L522&gt;=8,1,0)</f>
        <v/>
      </c>
      <c r="R522" s="2">
        <f>IF(L522&gt;=9,1,0)</f>
        <v/>
      </c>
      <c r="S522" s="2">
        <f>IF(OR(L522=10,M522="Vinta"),1,0)</f>
        <v/>
      </c>
      <c r="T522" s="2">
        <f>IF(M522="Persa",1,0)</f>
        <v/>
      </c>
      <c r="U522" s="2" t="n"/>
      <c r="V522" s="2" t="n"/>
      <c r="W522" s="2" t="n"/>
      <c r="X522" s="2" t="n"/>
      <c r="Y522" s="17" t="n"/>
      <c r="Z522" s="17" t="n"/>
      <c r="AA522" s="17" t="n"/>
      <c r="AB522" s="2" t="n"/>
      <c r="AC522" s="2">
        <f>IF(B522="","",IF(AB522="",TODAY()-B522,AB522-B522))</f>
        <v/>
      </c>
      <c r="AD522" s="2" t="n"/>
      <c r="AE522" s="2" t="n"/>
      <c r="AF522" s="2" t="n"/>
      <c r="AG522" s="37">
        <f>IF(B522="","",MAX(B522,IF(U522="",0,U522),IF(W522="",0,W522),IF(AB522="",0,AB522),IF(AN522="",0,AN522)))</f>
        <v/>
      </c>
      <c r="AH522" s="11">
        <f>IF(AG522="","",TODAY()-AG522)</f>
        <v/>
      </c>
      <c r="AI522" s="11">
        <f>IF(B522="","",MIN(100,IF(J522&gt;=300000,20,IF(J522&gt;=200000,10,5))+IF(OR(C522="Referral",C522="Passaparola"),20,IF(OR(C522="Sito web",C522="LinkedIn",C522="Email marketing"),15,10))+IF(L522&gt;=8,25,IF(L522&gt;=6,18,IF(L522&gt;=4,12,5)))+IF(AND(V522&lt;&gt;"",V522&lt;&gt;"Non risponde",V522&lt;&gt;"Non interessato"),10,0)+IF(X522="Eseguita",10,0)+IF(Z522&gt;0,15,0)))</f>
        <v/>
      </c>
      <c r="AJ522" s="11">
        <f>IF(AI522="","",IF(AI522&gt;=80,"Hot",IF(AI522&gt;=60,"Alta",IF(AI522&gt;=40,"Media","Bassa"))))</f>
        <v/>
      </c>
      <c r="AK522" s="11">
        <f>IF(B522="","",IF(U522="",TODAY()-B522,U522-B522))</f>
        <v/>
      </c>
      <c r="AL522" s="11">
        <f>IF(B522="","",IF(M522="Vinta","Chiusa - vinta",IF(M522="Persa","Chiusa - persa",IF(AND(U522="",TODAY()-B522&gt;1),"Contattare subito",IF(AND(M522="In corso",AH522&gt;7),"Lead in stallo",IF(AND(AN522&lt;&gt;"",AN522&lt;TODAY(),M522="In corso"),"Follow-up scaduto",IF(AND(K522="Offerta",Y522="",W522&lt;&gt;"",TODAY()-W522&gt;3),"Verificare offerta","OK"))))))</f>
        <v/>
      </c>
      <c r="AM522" s="38" t="n"/>
      <c r="AN522" s="39" t="n"/>
      <c r="AO522" s="11">
        <f>IF(AND(AN522&lt;&gt;"",AN522&lt;TODAY(),M522="In corso"),1,0)</f>
        <v/>
      </c>
      <c r="AP522" s="84">
        <f>IF(B522="","",IF(OR(M522="Vinta",M522="Persa"),0,IF(AL522="Contattare subito",50,0)+IF(AL522="Follow-up scaduto",40,0)+IF(AL522="Lead in stallo",35,0)+IF(AJ522="Hot",30,IF(AJ522="Alta",20,IF(AJ522="Media",10,0)))+IF(AO522=1,10,0)+L522/10+ROW()/100000))</f>
        <v/>
      </c>
    </row>
    <row r="523">
      <c r="A523" s="2">
        <f>IF(B523="","",ROW()-1)</f>
        <v/>
      </c>
      <c r="B523" s="2" t="n"/>
      <c r="C523" s="2" t="n"/>
      <c r="D523" s="2" t="n"/>
      <c r="E523" s="2" t="n"/>
      <c r="F523" s="2" t="n"/>
      <c r="G523" s="2" t="n"/>
      <c r="H523" s="2" t="n"/>
      <c r="I523" s="2" t="n"/>
      <c r="J523" s="2" t="n"/>
      <c r="K523" s="2" t="n"/>
      <c r="L523" s="2">
        <f>IF(K523="","",IF(K523="Nuovo",1,IF(K523="Tentativo contatto",1,IF(K523="Contattato",2,IF(K523="Qualificato",4,IF(K523="Visita fissata",5,IF(K523="Visita effettuata",6,IF(K523="Trattativa",7,IF(K523="Offerta",8,IF(K523="Prenotazione",9,IF(K523="Venduto",10,""))))))))))))</f>
        <v/>
      </c>
      <c r="M523" s="2" t="n"/>
      <c r="N523" s="2">
        <f>IF(L523&gt;=4,1,0)</f>
        <v/>
      </c>
      <c r="O523" s="2">
        <f>IF(L523&gt;=6,1,0)</f>
        <v/>
      </c>
      <c r="P523" s="2">
        <f>IF(L523&gt;=7,1,0)</f>
        <v/>
      </c>
      <c r="Q523" s="2">
        <f>IF(L523&gt;=8,1,0)</f>
        <v/>
      </c>
      <c r="R523" s="2">
        <f>IF(L523&gt;=9,1,0)</f>
        <v/>
      </c>
      <c r="S523" s="2">
        <f>IF(OR(L523=10,M523="Vinta"),1,0)</f>
        <v/>
      </c>
      <c r="T523" s="2">
        <f>IF(M523="Persa",1,0)</f>
        <v/>
      </c>
      <c r="U523" s="2" t="n"/>
      <c r="V523" s="2" t="n"/>
      <c r="W523" s="2" t="n"/>
      <c r="X523" s="2" t="n"/>
      <c r="Y523" s="17" t="n"/>
      <c r="Z523" s="17" t="n"/>
      <c r="AA523" s="17" t="n"/>
      <c r="AB523" s="2" t="n"/>
      <c r="AC523" s="2">
        <f>IF(B523="","",IF(AB523="",TODAY()-B523,AB523-B523))</f>
        <v/>
      </c>
      <c r="AD523" s="2" t="n"/>
      <c r="AE523" s="2" t="n"/>
      <c r="AF523" s="2" t="n"/>
      <c r="AG523" s="37">
        <f>IF(B523="","",MAX(B523,IF(U523="",0,U523),IF(W523="",0,W523),IF(AB523="",0,AB523),IF(AN523="",0,AN523)))</f>
        <v/>
      </c>
      <c r="AH523" s="11">
        <f>IF(AG523="","",TODAY()-AG523)</f>
        <v/>
      </c>
      <c r="AI523" s="11">
        <f>IF(B523="","",MIN(100,IF(J523&gt;=300000,20,IF(J523&gt;=200000,10,5))+IF(OR(C523="Referral",C523="Passaparola"),20,IF(OR(C523="Sito web",C523="LinkedIn",C523="Email marketing"),15,10))+IF(L523&gt;=8,25,IF(L523&gt;=6,18,IF(L523&gt;=4,12,5)))+IF(AND(V523&lt;&gt;"",V523&lt;&gt;"Non risponde",V523&lt;&gt;"Non interessato"),10,0)+IF(X523="Eseguita",10,0)+IF(Z523&gt;0,15,0)))</f>
        <v/>
      </c>
      <c r="AJ523" s="11">
        <f>IF(AI523="","",IF(AI523&gt;=80,"Hot",IF(AI523&gt;=60,"Alta",IF(AI523&gt;=40,"Media","Bassa"))))</f>
        <v/>
      </c>
      <c r="AK523" s="11">
        <f>IF(B523="","",IF(U523="",TODAY()-B523,U523-B523))</f>
        <v/>
      </c>
      <c r="AL523" s="11">
        <f>IF(B523="","",IF(M523="Vinta","Chiusa - vinta",IF(M523="Persa","Chiusa - persa",IF(AND(U523="",TODAY()-B523&gt;1),"Contattare subito",IF(AND(M523="In corso",AH523&gt;7),"Lead in stallo",IF(AND(AN523&lt;&gt;"",AN523&lt;TODAY(),M523="In corso"),"Follow-up scaduto",IF(AND(K523="Offerta",Y523="",W523&lt;&gt;"",TODAY()-W523&gt;3),"Verificare offerta","OK"))))))</f>
        <v/>
      </c>
      <c r="AM523" s="38" t="n"/>
      <c r="AN523" s="39" t="n"/>
      <c r="AO523" s="11">
        <f>IF(AND(AN523&lt;&gt;"",AN523&lt;TODAY(),M523="In corso"),1,0)</f>
        <v/>
      </c>
      <c r="AP523" s="84">
        <f>IF(B523="","",IF(OR(M523="Vinta",M523="Persa"),0,IF(AL523="Contattare subito",50,0)+IF(AL523="Follow-up scaduto",40,0)+IF(AL523="Lead in stallo",35,0)+IF(AJ523="Hot",30,IF(AJ523="Alta",20,IF(AJ523="Media",10,0)))+IF(AO523=1,10,0)+L523/10+ROW()/100000))</f>
        <v/>
      </c>
    </row>
    <row r="524">
      <c r="A524" s="2">
        <f>IF(B524="","",ROW()-1)</f>
        <v/>
      </c>
      <c r="B524" s="2" t="n"/>
      <c r="C524" s="2" t="n"/>
      <c r="D524" s="2" t="n"/>
      <c r="E524" s="2" t="n"/>
      <c r="F524" s="2" t="n"/>
      <c r="G524" s="2" t="n"/>
      <c r="H524" s="2" t="n"/>
      <c r="I524" s="2" t="n"/>
      <c r="J524" s="2" t="n"/>
      <c r="K524" s="2" t="n"/>
      <c r="L524" s="2">
        <f>IF(K524="","",IF(K524="Nuovo",1,IF(K524="Tentativo contatto",1,IF(K524="Contattato",2,IF(K524="Qualificato",4,IF(K524="Visita fissata",5,IF(K524="Visita effettuata",6,IF(K524="Trattativa",7,IF(K524="Offerta",8,IF(K524="Prenotazione",9,IF(K524="Venduto",10,""))))))))))))</f>
        <v/>
      </c>
      <c r="M524" s="2" t="n"/>
      <c r="N524" s="2">
        <f>IF(L524&gt;=4,1,0)</f>
        <v/>
      </c>
      <c r="O524" s="2">
        <f>IF(L524&gt;=6,1,0)</f>
        <v/>
      </c>
      <c r="P524" s="2">
        <f>IF(L524&gt;=7,1,0)</f>
        <v/>
      </c>
      <c r="Q524" s="2">
        <f>IF(L524&gt;=8,1,0)</f>
        <v/>
      </c>
      <c r="R524" s="2">
        <f>IF(L524&gt;=9,1,0)</f>
        <v/>
      </c>
      <c r="S524" s="2">
        <f>IF(OR(L524=10,M524="Vinta"),1,0)</f>
        <v/>
      </c>
      <c r="T524" s="2">
        <f>IF(M524="Persa",1,0)</f>
        <v/>
      </c>
      <c r="U524" s="2" t="n"/>
      <c r="V524" s="2" t="n"/>
      <c r="W524" s="2" t="n"/>
      <c r="X524" s="2" t="n"/>
      <c r="Y524" s="17" t="n"/>
      <c r="Z524" s="17" t="n"/>
      <c r="AA524" s="17" t="n"/>
      <c r="AB524" s="2" t="n"/>
      <c r="AC524" s="2">
        <f>IF(B524="","",IF(AB524="",TODAY()-B524,AB524-B524))</f>
        <v/>
      </c>
      <c r="AD524" s="2" t="n"/>
      <c r="AE524" s="2" t="n"/>
      <c r="AF524" s="2" t="n"/>
      <c r="AG524" s="37">
        <f>IF(B524="","",MAX(B524,IF(U524="",0,U524),IF(W524="",0,W524),IF(AB524="",0,AB524),IF(AN524="",0,AN524)))</f>
        <v/>
      </c>
      <c r="AH524" s="11">
        <f>IF(AG524="","",TODAY()-AG524)</f>
        <v/>
      </c>
      <c r="AI524" s="11">
        <f>IF(B524="","",MIN(100,IF(J524&gt;=300000,20,IF(J524&gt;=200000,10,5))+IF(OR(C524="Referral",C524="Passaparola"),20,IF(OR(C524="Sito web",C524="LinkedIn",C524="Email marketing"),15,10))+IF(L524&gt;=8,25,IF(L524&gt;=6,18,IF(L524&gt;=4,12,5)))+IF(AND(V524&lt;&gt;"",V524&lt;&gt;"Non risponde",V524&lt;&gt;"Non interessato"),10,0)+IF(X524="Eseguita",10,0)+IF(Z524&gt;0,15,0)))</f>
        <v/>
      </c>
      <c r="AJ524" s="11">
        <f>IF(AI524="","",IF(AI524&gt;=80,"Hot",IF(AI524&gt;=60,"Alta",IF(AI524&gt;=40,"Media","Bassa"))))</f>
        <v/>
      </c>
      <c r="AK524" s="11">
        <f>IF(B524="","",IF(U524="",TODAY()-B524,U524-B524))</f>
        <v/>
      </c>
      <c r="AL524" s="11">
        <f>IF(B524="","",IF(M524="Vinta","Chiusa - vinta",IF(M524="Persa","Chiusa - persa",IF(AND(U524="",TODAY()-B524&gt;1),"Contattare subito",IF(AND(M524="In corso",AH524&gt;7),"Lead in stallo",IF(AND(AN524&lt;&gt;"",AN524&lt;TODAY(),M524="In corso"),"Follow-up scaduto",IF(AND(K524="Offerta",Y524="",W524&lt;&gt;"",TODAY()-W524&gt;3),"Verificare offerta","OK"))))))</f>
        <v/>
      </c>
      <c r="AM524" s="38" t="n"/>
      <c r="AN524" s="39" t="n"/>
      <c r="AO524" s="11">
        <f>IF(AND(AN524&lt;&gt;"",AN524&lt;TODAY(),M524="In corso"),1,0)</f>
        <v/>
      </c>
      <c r="AP524" s="84">
        <f>IF(B524="","",IF(OR(M524="Vinta",M524="Persa"),0,IF(AL524="Contattare subito",50,0)+IF(AL524="Follow-up scaduto",40,0)+IF(AL524="Lead in stallo",35,0)+IF(AJ524="Hot",30,IF(AJ524="Alta",20,IF(AJ524="Media",10,0)))+IF(AO524=1,10,0)+L524/10+ROW()/100000))</f>
        <v/>
      </c>
    </row>
    <row r="525">
      <c r="A525" s="2">
        <f>IF(B525="","",ROW()-1)</f>
        <v/>
      </c>
      <c r="B525" s="2" t="n"/>
      <c r="C525" s="2" t="n"/>
      <c r="D525" s="2" t="n"/>
      <c r="E525" s="2" t="n"/>
      <c r="F525" s="2" t="n"/>
      <c r="G525" s="2" t="n"/>
      <c r="H525" s="2" t="n"/>
      <c r="I525" s="2" t="n"/>
      <c r="J525" s="2" t="n"/>
      <c r="K525" s="2" t="n"/>
      <c r="L525" s="2">
        <f>IF(K525="","",IF(K525="Nuovo",1,IF(K525="Tentativo contatto",1,IF(K525="Contattato",2,IF(K525="Qualificato",4,IF(K525="Visita fissata",5,IF(K525="Visita effettuata",6,IF(K525="Trattativa",7,IF(K525="Offerta",8,IF(K525="Prenotazione",9,IF(K525="Venduto",10,""))))))))))))</f>
        <v/>
      </c>
      <c r="M525" s="2" t="n"/>
      <c r="N525" s="2">
        <f>IF(L525&gt;=4,1,0)</f>
        <v/>
      </c>
      <c r="O525" s="2">
        <f>IF(L525&gt;=6,1,0)</f>
        <v/>
      </c>
      <c r="P525" s="2">
        <f>IF(L525&gt;=7,1,0)</f>
        <v/>
      </c>
      <c r="Q525" s="2">
        <f>IF(L525&gt;=8,1,0)</f>
        <v/>
      </c>
      <c r="R525" s="2">
        <f>IF(L525&gt;=9,1,0)</f>
        <v/>
      </c>
      <c r="S525" s="2">
        <f>IF(OR(L525=10,M525="Vinta"),1,0)</f>
        <v/>
      </c>
      <c r="T525" s="2">
        <f>IF(M525="Persa",1,0)</f>
        <v/>
      </c>
      <c r="U525" s="2" t="n"/>
      <c r="V525" s="2" t="n"/>
      <c r="W525" s="2" t="n"/>
      <c r="X525" s="2" t="n"/>
      <c r="Y525" s="17" t="n"/>
      <c r="Z525" s="17" t="n"/>
      <c r="AA525" s="17" t="n"/>
      <c r="AB525" s="2" t="n"/>
      <c r="AC525" s="2">
        <f>IF(B525="","",IF(AB525="",TODAY()-B525,AB525-B525))</f>
        <v/>
      </c>
      <c r="AD525" s="2" t="n"/>
      <c r="AE525" s="2" t="n"/>
      <c r="AF525" s="2" t="n"/>
      <c r="AG525" s="37">
        <f>IF(B525="","",MAX(B525,IF(U525="",0,U525),IF(W525="",0,W525),IF(AB525="",0,AB525),IF(AN525="",0,AN525)))</f>
        <v/>
      </c>
      <c r="AH525" s="11">
        <f>IF(AG525="","",TODAY()-AG525)</f>
        <v/>
      </c>
      <c r="AI525" s="11">
        <f>IF(B525="","",MIN(100,IF(J525&gt;=300000,20,IF(J525&gt;=200000,10,5))+IF(OR(C525="Referral",C525="Passaparola"),20,IF(OR(C525="Sito web",C525="LinkedIn",C525="Email marketing"),15,10))+IF(L525&gt;=8,25,IF(L525&gt;=6,18,IF(L525&gt;=4,12,5)))+IF(AND(V525&lt;&gt;"",V525&lt;&gt;"Non risponde",V525&lt;&gt;"Non interessato"),10,0)+IF(X525="Eseguita",10,0)+IF(Z525&gt;0,15,0)))</f>
        <v/>
      </c>
      <c r="AJ525" s="11">
        <f>IF(AI525="","",IF(AI525&gt;=80,"Hot",IF(AI525&gt;=60,"Alta",IF(AI525&gt;=40,"Media","Bassa"))))</f>
        <v/>
      </c>
      <c r="AK525" s="11">
        <f>IF(B525="","",IF(U525="",TODAY()-B525,U525-B525))</f>
        <v/>
      </c>
      <c r="AL525" s="11">
        <f>IF(B525="","",IF(M525="Vinta","Chiusa - vinta",IF(M525="Persa","Chiusa - persa",IF(AND(U525="",TODAY()-B525&gt;1),"Contattare subito",IF(AND(M525="In corso",AH525&gt;7),"Lead in stallo",IF(AND(AN525&lt;&gt;"",AN525&lt;TODAY(),M525="In corso"),"Follow-up scaduto",IF(AND(K525="Offerta",Y525="",W525&lt;&gt;"",TODAY()-W525&gt;3),"Verificare offerta","OK"))))))</f>
        <v/>
      </c>
      <c r="AM525" s="38" t="n"/>
      <c r="AN525" s="39" t="n"/>
      <c r="AO525" s="11">
        <f>IF(AND(AN525&lt;&gt;"",AN525&lt;TODAY(),M525="In corso"),1,0)</f>
        <v/>
      </c>
      <c r="AP525" s="84">
        <f>IF(B525="","",IF(OR(M525="Vinta",M525="Persa"),0,IF(AL525="Contattare subito",50,0)+IF(AL525="Follow-up scaduto",40,0)+IF(AL525="Lead in stallo",35,0)+IF(AJ525="Hot",30,IF(AJ525="Alta",20,IF(AJ525="Media",10,0)))+IF(AO525=1,10,0)+L525/10+ROW()/100000))</f>
        <v/>
      </c>
    </row>
    <row r="526">
      <c r="A526" s="2">
        <f>IF(B526="","",ROW()-1)</f>
        <v/>
      </c>
      <c r="B526" s="2" t="n"/>
      <c r="C526" s="2" t="n"/>
      <c r="D526" s="2" t="n"/>
      <c r="E526" s="2" t="n"/>
      <c r="F526" s="2" t="n"/>
      <c r="G526" s="2" t="n"/>
      <c r="H526" s="2" t="n"/>
      <c r="I526" s="2" t="n"/>
      <c r="J526" s="2" t="n"/>
      <c r="K526" s="2" t="n"/>
      <c r="L526" s="2">
        <f>IF(K526="","",IF(K526="Nuovo",1,IF(K526="Tentativo contatto",1,IF(K526="Contattato",2,IF(K526="Qualificato",4,IF(K526="Visita fissata",5,IF(K526="Visita effettuata",6,IF(K526="Trattativa",7,IF(K526="Offerta",8,IF(K526="Prenotazione",9,IF(K526="Venduto",10,""))))))))))))</f>
        <v/>
      </c>
      <c r="M526" s="2" t="n"/>
      <c r="N526" s="2">
        <f>IF(L526&gt;=4,1,0)</f>
        <v/>
      </c>
      <c r="O526" s="2">
        <f>IF(L526&gt;=6,1,0)</f>
        <v/>
      </c>
      <c r="P526" s="2">
        <f>IF(L526&gt;=7,1,0)</f>
        <v/>
      </c>
      <c r="Q526" s="2">
        <f>IF(L526&gt;=8,1,0)</f>
        <v/>
      </c>
      <c r="R526" s="2">
        <f>IF(L526&gt;=9,1,0)</f>
        <v/>
      </c>
      <c r="S526" s="2">
        <f>IF(OR(L526=10,M526="Vinta"),1,0)</f>
        <v/>
      </c>
      <c r="T526" s="2">
        <f>IF(M526="Persa",1,0)</f>
        <v/>
      </c>
      <c r="U526" s="2" t="n"/>
      <c r="V526" s="2" t="n"/>
      <c r="W526" s="2" t="n"/>
      <c r="X526" s="2" t="n"/>
      <c r="Y526" s="17" t="n"/>
      <c r="Z526" s="17" t="n"/>
      <c r="AA526" s="17" t="n"/>
      <c r="AB526" s="2" t="n"/>
      <c r="AC526" s="2">
        <f>IF(B526="","",IF(AB526="",TODAY()-B526,AB526-B526))</f>
        <v/>
      </c>
      <c r="AD526" s="2" t="n"/>
      <c r="AE526" s="2" t="n"/>
      <c r="AF526" s="2" t="n"/>
      <c r="AG526" s="37">
        <f>IF(B526="","",MAX(B526,IF(U526="",0,U526),IF(W526="",0,W526),IF(AB526="",0,AB526),IF(AN526="",0,AN526)))</f>
        <v/>
      </c>
      <c r="AH526" s="11">
        <f>IF(AG526="","",TODAY()-AG526)</f>
        <v/>
      </c>
      <c r="AI526" s="11">
        <f>IF(B526="","",MIN(100,IF(J526&gt;=300000,20,IF(J526&gt;=200000,10,5))+IF(OR(C526="Referral",C526="Passaparola"),20,IF(OR(C526="Sito web",C526="LinkedIn",C526="Email marketing"),15,10))+IF(L526&gt;=8,25,IF(L526&gt;=6,18,IF(L526&gt;=4,12,5)))+IF(AND(V526&lt;&gt;"",V526&lt;&gt;"Non risponde",V526&lt;&gt;"Non interessato"),10,0)+IF(X526="Eseguita",10,0)+IF(Z526&gt;0,15,0)))</f>
        <v/>
      </c>
      <c r="AJ526" s="11">
        <f>IF(AI526="","",IF(AI526&gt;=80,"Hot",IF(AI526&gt;=60,"Alta",IF(AI526&gt;=40,"Media","Bassa"))))</f>
        <v/>
      </c>
      <c r="AK526" s="11">
        <f>IF(B526="","",IF(U526="",TODAY()-B526,U526-B526))</f>
        <v/>
      </c>
      <c r="AL526" s="11">
        <f>IF(B526="","",IF(M526="Vinta","Chiusa - vinta",IF(M526="Persa","Chiusa - persa",IF(AND(U526="",TODAY()-B526&gt;1),"Contattare subito",IF(AND(M526="In corso",AH526&gt;7),"Lead in stallo",IF(AND(AN526&lt;&gt;"",AN526&lt;TODAY(),M526="In corso"),"Follow-up scaduto",IF(AND(K526="Offerta",Y526="",W526&lt;&gt;"",TODAY()-W526&gt;3),"Verificare offerta","OK"))))))</f>
        <v/>
      </c>
      <c r="AM526" s="38" t="n"/>
      <c r="AN526" s="39" t="n"/>
      <c r="AO526" s="11">
        <f>IF(AND(AN526&lt;&gt;"",AN526&lt;TODAY(),M526="In corso"),1,0)</f>
        <v/>
      </c>
      <c r="AP526" s="84">
        <f>IF(B526="","",IF(OR(M526="Vinta",M526="Persa"),0,IF(AL526="Contattare subito",50,0)+IF(AL526="Follow-up scaduto",40,0)+IF(AL526="Lead in stallo",35,0)+IF(AJ526="Hot",30,IF(AJ526="Alta",20,IF(AJ526="Media",10,0)))+IF(AO526=1,10,0)+L526/10+ROW()/100000))</f>
        <v/>
      </c>
    </row>
    <row r="527">
      <c r="A527" s="2">
        <f>IF(B527="","",ROW()-1)</f>
        <v/>
      </c>
      <c r="B527" s="2" t="n"/>
      <c r="C527" s="2" t="n"/>
      <c r="D527" s="2" t="n"/>
      <c r="E527" s="2" t="n"/>
      <c r="F527" s="2" t="n"/>
      <c r="G527" s="2" t="n"/>
      <c r="H527" s="2" t="n"/>
      <c r="I527" s="2" t="n"/>
      <c r="J527" s="2" t="n"/>
      <c r="K527" s="2" t="n"/>
      <c r="L527" s="2">
        <f>IF(K527="","",IF(K527="Nuovo",1,IF(K527="Tentativo contatto",1,IF(K527="Contattato",2,IF(K527="Qualificato",4,IF(K527="Visita fissata",5,IF(K527="Visita effettuata",6,IF(K527="Trattativa",7,IF(K527="Offerta",8,IF(K527="Prenotazione",9,IF(K527="Venduto",10,""))))))))))))</f>
        <v/>
      </c>
      <c r="M527" s="2" t="n"/>
      <c r="N527" s="2">
        <f>IF(L527&gt;=4,1,0)</f>
        <v/>
      </c>
      <c r="O527" s="2">
        <f>IF(L527&gt;=6,1,0)</f>
        <v/>
      </c>
      <c r="P527" s="2">
        <f>IF(L527&gt;=7,1,0)</f>
        <v/>
      </c>
      <c r="Q527" s="2">
        <f>IF(L527&gt;=8,1,0)</f>
        <v/>
      </c>
      <c r="R527" s="2">
        <f>IF(L527&gt;=9,1,0)</f>
        <v/>
      </c>
      <c r="S527" s="2">
        <f>IF(OR(L527=10,M527="Vinta"),1,0)</f>
        <v/>
      </c>
      <c r="T527" s="2">
        <f>IF(M527="Persa",1,0)</f>
        <v/>
      </c>
      <c r="U527" s="2" t="n"/>
      <c r="V527" s="2" t="n"/>
      <c r="W527" s="2" t="n"/>
      <c r="X527" s="2" t="n"/>
      <c r="Y527" s="17" t="n"/>
      <c r="Z527" s="17" t="n"/>
      <c r="AA527" s="17" t="n"/>
      <c r="AB527" s="2" t="n"/>
      <c r="AC527" s="2">
        <f>IF(B527="","",IF(AB527="",TODAY()-B527,AB527-B527))</f>
        <v/>
      </c>
      <c r="AD527" s="2" t="n"/>
      <c r="AE527" s="2" t="n"/>
      <c r="AF527" s="2" t="n"/>
      <c r="AG527" s="37">
        <f>IF(B527="","",MAX(B527,IF(U527="",0,U527),IF(W527="",0,W527),IF(AB527="",0,AB527),IF(AN527="",0,AN527)))</f>
        <v/>
      </c>
      <c r="AH527" s="11">
        <f>IF(AG527="","",TODAY()-AG527)</f>
        <v/>
      </c>
      <c r="AI527" s="11">
        <f>IF(B527="","",MIN(100,IF(J527&gt;=300000,20,IF(J527&gt;=200000,10,5))+IF(OR(C527="Referral",C527="Passaparola"),20,IF(OR(C527="Sito web",C527="LinkedIn",C527="Email marketing"),15,10))+IF(L527&gt;=8,25,IF(L527&gt;=6,18,IF(L527&gt;=4,12,5)))+IF(AND(V527&lt;&gt;"",V527&lt;&gt;"Non risponde",V527&lt;&gt;"Non interessato"),10,0)+IF(X527="Eseguita",10,0)+IF(Z527&gt;0,15,0)))</f>
        <v/>
      </c>
      <c r="AJ527" s="11">
        <f>IF(AI527="","",IF(AI527&gt;=80,"Hot",IF(AI527&gt;=60,"Alta",IF(AI527&gt;=40,"Media","Bassa"))))</f>
        <v/>
      </c>
      <c r="AK527" s="11">
        <f>IF(B527="","",IF(U527="",TODAY()-B527,U527-B527))</f>
        <v/>
      </c>
      <c r="AL527" s="11">
        <f>IF(B527="","",IF(M527="Vinta","Chiusa - vinta",IF(M527="Persa","Chiusa - persa",IF(AND(U527="",TODAY()-B527&gt;1),"Contattare subito",IF(AND(M527="In corso",AH527&gt;7),"Lead in stallo",IF(AND(AN527&lt;&gt;"",AN527&lt;TODAY(),M527="In corso"),"Follow-up scaduto",IF(AND(K527="Offerta",Y527="",W527&lt;&gt;"",TODAY()-W527&gt;3),"Verificare offerta","OK"))))))</f>
        <v/>
      </c>
      <c r="AM527" s="38" t="n"/>
      <c r="AN527" s="39" t="n"/>
      <c r="AO527" s="11">
        <f>IF(AND(AN527&lt;&gt;"",AN527&lt;TODAY(),M527="In corso"),1,0)</f>
        <v/>
      </c>
      <c r="AP527" s="84">
        <f>IF(B527="","",IF(OR(M527="Vinta",M527="Persa"),0,IF(AL527="Contattare subito",50,0)+IF(AL527="Follow-up scaduto",40,0)+IF(AL527="Lead in stallo",35,0)+IF(AJ527="Hot",30,IF(AJ527="Alta",20,IF(AJ527="Media",10,0)))+IF(AO527=1,10,0)+L527/10+ROW()/100000))</f>
        <v/>
      </c>
    </row>
    <row r="528">
      <c r="A528" s="2">
        <f>IF(B528="","",ROW()-1)</f>
        <v/>
      </c>
      <c r="B528" s="2" t="n"/>
      <c r="C528" s="2" t="n"/>
      <c r="D528" s="2" t="n"/>
      <c r="E528" s="2" t="n"/>
      <c r="F528" s="2" t="n"/>
      <c r="G528" s="2" t="n"/>
      <c r="H528" s="2" t="n"/>
      <c r="I528" s="2" t="n"/>
      <c r="J528" s="2" t="n"/>
      <c r="K528" s="2" t="n"/>
      <c r="L528" s="2">
        <f>IF(K528="","",IF(K528="Nuovo",1,IF(K528="Tentativo contatto",1,IF(K528="Contattato",2,IF(K528="Qualificato",4,IF(K528="Visita fissata",5,IF(K528="Visita effettuata",6,IF(K528="Trattativa",7,IF(K528="Offerta",8,IF(K528="Prenotazione",9,IF(K528="Venduto",10,""))))))))))))</f>
        <v/>
      </c>
      <c r="M528" s="2" t="n"/>
      <c r="N528" s="2">
        <f>IF(L528&gt;=4,1,0)</f>
        <v/>
      </c>
      <c r="O528" s="2">
        <f>IF(L528&gt;=6,1,0)</f>
        <v/>
      </c>
      <c r="P528" s="2">
        <f>IF(L528&gt;=7,1,0)</f>
        <v/>
      </c>
      <c r="Q528" s="2">
        <f>IF(L528&gt;=8,1,0)</f>
        <v/>
      </c>
      <c r="R528" s="2">
        <f>IF(L528&gt;=9,1,0)</f>
        <v/>
      </c>
      <c r="S528" s="2">
        <f>IF(OR(L528=10,M528="Vinta"),1,0)</f>
        <v/>
      </c>
      <c r="T528" s="2">
        <f>IF(M528="Persa",1,0)</f>
        <v/>
      </c>
      <c r="U528" s="2" t="n"/>
      <c r="V528" s="2" t="n"/>
      <c r="W528" s="2" t="n"/>
      <c r="X528" s="2" t="n"/>
      <c r="Y528" s="17" t="n"/>
      <c r="Z528" s="17" t="n"/>
      <c r="AA528" s="17" t="n"/>
      <c r="AB528" s="2" t="n"/>
      <c r="AC528" s="2">
        <f>IF(B528="","",IF(AB528="",TODAY()-B528,AB528-B528))</f>
        <v/>
      </c>
      <c r="AD528" s="2" t="n"/>
      <c r="AE528" s="2" t="n"/>
      <c r="AF528" s="2" t="n"/>
      <c r="AG528" s="37">
        <f>IF(B528="","",MAX(B528,IF(U528="",0,U528),IF(W528="",0,W528),IF(AB528="",0,AB528),IF(AN528="",0,AN528)))</f>
        <v/>
      </c>
      <c r="AH528" s="11">
        <f>IF(AG528="","",TODAY()-AG528)</f>
        <v/>
      </c>
      <c r="AI528" s="11">
        <f>IF(B528="","",MIN(100,IF(J528&gt;=300000,20,IF(J528&gt;=200000,10,5))+IF(OR(C528="Referral",C528="Passaparola"),20,IF(OR(C528="Sito web",C528="LinkedIn",C528="Email marketing"),15,10))+IF(L528&gt;=8,25,IF(L528&gt;=6,18,IF(L528&gt;=4,12,5)))+IF(AND(V528&lt;&gt;"",V528&lt;&gt;"Non risponde",V528&lt;&gt;"Non interessato"),10,0)+IF(X528="Eseguita",10,0)+IF(Z528&gt;0,15,0)))</f>
        <v/>
      </c>
      <c r="AJ528" s="11">
        <f>IF(AI528="","",IF(AI528&gt;=80,"Hot",IF(AI528&gt;=60,"Alta",IF(AI528&gt;=40,"Media","Bassa"))))</f>
        <v/>
      </c>
      <c r="AK528" s="11">
        <f>IF(B528="","",IF(U528="",TODAY()-B528,U528-B528))</f>
        <v/>
      </c>
      <c r="AL528" s="11">
        <f>IF(B528="","",IF(M528="Vinta","Chiusa - vinta",IF(M528="Persa","Chiusa - persa",IF(AND(U528="",TODAY()-B528&gt;1),"Contattare subito",IF(AND(M528="In corso",AH528&gt;7),"Lead in stallo",IF(AND(AN528&lt;&gt;"",AN528&lt;TODAY(),M528="In corso"),"Follow-up scaduto",IF(AND(K528="Offerta",Y528="",W528&lt;&gt;"",TODAY()-W528&gt;3),"Verificare offerta","OK"))))))</f>
        <v/>
      </c>
      <c r="AM528" s="38" t="n"/>
      <c r="AN528" s="39" t="n"/>
      <c r="AO528" s="11">
        <f>IF(AND(AN528&lt;&gt;"",AN528&lt;TODAY(),M528="In corso"),1,0)</f>
        <v/>
      </c>
      <c r="AP528" s="84">
        <f>IF(B528="","",IF(OR(M528="Vinta",M528="Persa"),0,IF(AL528="Contattare subito",50,0)+IF(AL528="Follow-up scaduto",40,0)+IF(AL528="Lead in stallo",35,0)+IF(AJ528="Hot",30,IF(AJ528="Alta",20,IF(AJ528="Media",10,0)))+IF(AO528=1,10,0)+L528/10+ROW()/100000))</f>
        <v/>
      </c>
    </row>
    <row r="529">
      <c r="A529" s="2">
        <f>IF(B529="","",ROW()-1)</f>
        <v/>
      </c>
      <c r="B529" s="2" t="n"/>
      <c r="C529" s="2" t="n"/>
      <c r="D529" s="2" t="n"/>
      <c r="E529" s="2" t="n"/>
      <c r="F529" s="2" t="n"/>
      <c r="G529" s="2" t="n"/>
      <c r="H529" s="2" t="n"/>
      <c r="I529" s="2" t="n"/>
      <c r="J529" s="2" t="n"/>
      <c r="K529" s="2" t="n"/>
      <c r="L529" s="2">
        <f>IF(K529="","",IF(K529="Nuovo",1,IF(K529="Tentativo contatto",1,IF(K529="Contattato",2,IF(K529="Qualificato",4,IF(K529="Visita fissata",5,IF(K529="Visita effettuata",6,IF(K529="Trattativa",7,IF(K529="Offerta",8,IF(K529="Prenotazione",9,IF(K529="Venduto",10,""))))))))))))</f>
        <v/>
      </c>
      <c r="M529" s="2" t="n"/>
      <c r="N529" s="2">
        <f>IF(L529&gt;=4,1,0)</f>
        <v/>
      </c>
      <c r="O529" s="2">
        <f>IF(L529&gt;=6,1,0)</f>
        <v/>
      </c>
      <c r="P529" s="2">
        <f>IF(L529&gt;=7,1,0)</f>
        <v/>
      </c>
      <c r="Q529" s="2">
        <f>IF(L529&gt;=8,1,0)</f>
        <v/>
      </c>
      <c r="R529" s="2">
        <f>IF(L529&gt;=9,1,0)</f>
        <v/>
      </c>
      <c r="S529" s="2">
        <f>IF(OR(L529=10,M529="Vinta"),1,0)</f>
        <v/>
      </c>
      <c r="T529" s="2">
        <f>IF(M529="Persa",1,0)</f>
        <v/>
      </c>
      <c r="U529" s="2" t="n"/>
      <c r="V529" s="2" t="n"/>
      <c r="W529" s="2" t="n"/>
      <c r="X529" s="2" t="n"/>
      <c r="Y529" s="17" t="n"/>
      <c r="Z529" s="17" t="n"/>
      <c r="AA529" s="17" t="n"/>
      <c r="AB529" s="2" t="n"/>
      <c r="AC529" s="2">
        <f>IF(B529="","",IF(AB529="",TODAY()-B529,AB529-B529))</f>
        <v/>
      </c>
      <c r="AD529" s="2" t="n"/>
      <c r="AE529" s="2" t="n"/>
      <c r="AF529" s="2" t="n"/>
      <c r="AG529" s="37">
        <f>IF(B529="","",MAX(B529,IF(U529="",0,U529),IF(W529="",0,W529),IF(AB529="",0,AB529),IF(AN529="",0,AN529)))</f>
        <v/>
      </c>
      <c r="AH529" s="11">
        <f>IF(AG529="","",TODAY()-AG529)</f>
        <v/>
      </c>
      <c r="AI529" s="11">
        <f>IF(B529="","",MIN(100,IF(J529&gt;=300000,20,IF(J529&gt;=200000,10,5))+IF(OR(C529="Referral",C529="Passaparola"),20,IF(OR(C529="Sito web",C529="LinkedIn",C529="Email marketing"),15,10))+IF(L529&gt;=8,25,IF(L529&gt;=6,18,IF(L529&gt;=4,12,5)))+IF(AND(V529&lt;&gt;"",V529&lt;&gt;"Non risponde",V529&lt;&gt;"Non interessato"),10,0)+IF(X529="Eseguita",10,0)+IF(Z529&gt;0,15,0)))</f>
        <v/>
      </c>
      <c r="AJ529" s="11">
        <f>IF(AI529="","",IF(AI529&gt;=80,"Hot",IF(AI529&gt;=60,"Alta",IF(AI529&gt;=40,"Media","Bassa"))))</f>
        <v/>
      </c>
      <c r="AK529" s="11">
        <f>IF(B529="","",IF(U529="",TODAY()-B529,U529-B529))</f>
        <v/>
      </c>
      <c r="AL529" s="11">
        <f>IF(B529="","",IF(M529="Vinta","Chiusa - vinta",IF(M529="Persa","Chiusa - persa",IF(AND(U529="",TODAY()-B529&gt;1),"Contattare subito",IF(AND(M529="In corso",AH529&gt;7),"Lead in stallo",IF(AND(AN529&lt;&gt;"",AN529&lt;TODAY(),M529="In corso"),"Follow-up scaduto",IF(AND(K529="Offerta",Y529="",W529&lt;&gt;"",TODAY()-W529&gt;3),"Verificare offerta","OK"))))))</f>
        <v/>
      </c>
      <c r="AM529" s="38" t="n"/>
      <c r="AN529" s="39" t="n"/>
      <c r="AO529" s="11">
        <f>IF(AND(AN529&lt;&gt;"",AN529&lt;TODAY(),M529="In corso"),1,0)</f>
        <v/>
      </c>
      <c r="AP529" s="84">
        <f>IF(B529="","",IF(OR(M529="Vinta",M529="Persa"),0,IF(AL529="Contattare subito",50,0)+IF(AL529="Follow-up scaduto",40,0)+IF(AL529="Lead in stallo",35,0)+IF(AJ529="Hot",30,IF(AJ529="Alta",20,IF(AJ529="Media",10,0)))+IF(AO529=1,10,0)+L529/10+ROW()/100000))</f>
        <v/>
      </c>
    </row>
    <row r="530">
      <c r="A530" s="2">
        <f>IF(B530="","",ROW()-1)</f>
        <v/>
      </c>
      <c r="B530" s="2" t="n"/>
      <c r="C530" s="2" t="n"/>
      <c r="D530" s="2" t="n"/>
      <c r="E530" s="2" t="n"/>
      <c r="F530" s="2" t="n"/>
      <c r="G530" s="2" t="n"/>
      <c r="H530" s="2" t="n"/>
      <c r="I530" s="2" t="n"/>
      <c r="J530" s="2" t="n"/>
      <c r="K530" s="2" t="n"/>
      <c r="L530" s="2">
        <f>IF(K530="","",IF(K530="Nuovo",1,IF(K530="Tentativo contatto",1,IF(K530="Contattato",2,IF(K530="Qualificato",4,IF(K530="Visita fissata",5,IF(K530="Visita effettuata",6,IF(K530="Trattativa",7,IF(K530="Offerta",8,IF(K530="Prenotazione",9,IF(K530="Venduto",10,""))))))))))))</f>
        <v/>
      </c>
      <c r="M530" s="2" t="n"/>
      <c r="N530" s="2">
        <f>IF(L530&gt;=4,1,0)</f>
        <v/>
      </c>
      <c r="O530" s="2">
        <f>IF(L530&gt;=6,1,0)</f>
        <v/>
      </c>
      <c r="P530" s="2">
        <f>IF(L530&gt;=7,1,0)</f>
        <v/>
      </c>
      <c r="Q530" s="2">
        <f>IF(L530&gt;=8,1,0)</f>
        <v/>
      </c>
      <c r="R530" s="2">
        <f>IF(L530&gt;=9,1,0)</f>
        <v/>
      </c>
      <c r="S530" s="2">
        <f>IF(OR(L530=10,M530="Vinta"),1,0)</f>
        <v/>
      </c>
      <c r="T530" s="2">
        <f>IF(M530="Persa",1,0)</f>
        <v/>
      </c>
      <c r="U530" s="2" t="n"/>
      <c r="V530" s="2" t="n"/>
      <c r="W530" s="2" t="n"/>
      <c r="X530" s="2" t="n"/>
      <c r="Y530" s="17" t="n"/>
      <c r="Z530" s="17" t="n"/>
      <c r="AA530" s="17" t="n"/>
      <c r="AB530" s="2" t="n"/>
      <c r="AC530" s="2">
        <f>IF(B530="","",IF(AB530="",TODAY()-B530,AB530-B530))</f>
        <v/>
      </c>
      <c r="AD530" s="2" t="n"/>
      <c r="AE530" s="2" t="n"/>
      <c r="AF530" s="2" t="n"/>
      <c r="AG530" s="37">
        <f>IF(B530="","",MAX(B530,IF(U530="",0,U530),IF(W530="",0,W530),IF(AB530="",0,AB530),IF(AN530="",0,AN530)))</f>
        <v/>
      </c>
      <c r="AH530" s="11">
        <f>IF(AG530="","",TODAY()-AG530)</f>
        <v/>
      </c>
      <c r="AI530" s="11">
        <f>IF(B530="","",MIN(100,IF(J530&gt;=300000,20,IF(J530&gt;=200000,10,5))+IF(OR(C530="Referral",C530="Passaparola"),20,IF(OR(C530="Sito web",C530="LinkedIn",C530="Email marketing"),15,10))+IF(L530&gt;=8,25,IF(L530&gt;=6,18,IF(L530&gt;=4,12,5)))+IF(AND(V530&lt;&gt;"",V530&lt;&gt;"Non risponde",V530&lt;&gt;"Non interessato"),10,0)+IF(X530="Eseguita",10,0)+IF(Z530&gt;0,15,0)))</f>
        <v/>
      </c>
      <c r="AJ530" s="11">
        <f>IF(AI530="","",IF(AI530&gt;=80,"Hot",IF(AI530&gt;=60,"Alta",IF(AI530&gt;=40,"Media","Bassa"))))</f>
        <v/>
      </c>
      <c r="AK530" s="11">
        <f>IF(B530="","",IF(U530="",TODAY()-B530,U530-B530))</f>
        <v/>
      </c>
      <c r="AL530" s="11">
        <f>IF(B530="","",IF(M530="Vinta","Chiusa - vinta",IF(M530="Persa","Chiusa - persa",IF(AND(U530="",TODAY()-B530&gt;1),"Contattare subito",IF(AND(M530="In corso",AH530&gt;7),"Lead in stallo",IF(AND(AN530&lt;&gt;"",AN530&lt;TODAY(),M530="In corso"),"Follow-up scaduto",IF(AND(K530="Offerta",Y530="",W530&lt;&gt;"",TODAY()-W530&gt;3),"Verificare offerta","OK"))))))</f>
        <v/>
      </c>
      <c r="AM530" s="38" t="n"/>
      <c r="AN530" s="39" t="n"/>
      <c r="AO530" s="11">
        <f>IF(AND(AN530&lt;&gt;"",AN530&lt;TODAY(),M530="In corso"),1,0)</f>
        <v/>
      </c>
      <c r="AP530" s="84">
        <f>IF(B530="","",IF(OR(M530="Vinta",M530="Persa"),0,IF(AL530="Contattare subito",50,0)+IF(AL530="Follow-up scaduto",40,0)+IF(AL530="Lead in stallo",35,0)+IF(AJ530="Hot",30,IF(AJ530="Alta",20,IF(AJ530="Media",10,0)))+IF(AO530=1,10,0)+L530/10+ROW()/100000))</f>
        <v/>
      </c>
    </row>
    <row r="531">
      <c r="A531" s="2">
        <f>IF(B531="","",ROW()-1)</f>
        <v/>
      </c>
      <c r="B531" s="2" t="n"/>
      <c r="C531" s="2" t="n"/>
      <c r="D531" s="2" t="n"/>
      <c r="E531" s="2" t="n"/>
      <c r="F531" s="2" t="n"/>
      <c r="G531" s="2" t="n"/>
      <c r="H531" s="2" t="n"/>
      <c r="I531" s="2" t="n"/>
      <c r="J531" s="2" t="n"/>
      <c r="K531" s="2" t="n"/>
      <c r="L531" s="2">
        <f>IF(K531="","",IF(K531="Nuovo",1,IF(K531="Tentativo contatto",1,IF(K531="Contattato",2,IF(K531="Qualificato",4,IF(K531="Visita fissata",5,IF(K531="Visita effettuata",6,IF(K531="Trattativa",7,IF(K531="Offerta",8,IF(K531="Prenotazione",9,IF(K531="Venduto",10,""))))))))))))</f>
        <v/>
      </c>
      <c r="M531" s="2" t="n"/>
      <c r="N531" s="2">
        <f>IF(L531&gt;=4,1,0)</f>
        <v/>
      </c>
      <c r="O531" s="2">
        <f>IF(L531&gt;=6,1,0)</f>
        <v/>
      </c>
      <c r="P531" s="2">
        <f>IF(L531&gt;=7,1,0)</f>
        <v/>
      </c>
      <c r="Q531" s="2">
        <f>IF(L531&gt;=8,1,0)</f>
        <v/>
      </c>
      <c r="R531" s="2">
        <f>IF(L531&gt;=9,1,0)</f>
        <v/>
      </c>
      <c r="S531" s="2">
        <f>IF(OR(L531=10,M531="Vinta"),1,0)</f>
        <v/>
      </c>
      <c r="T531" s="2">
        <f>IF(M531="Persa",1,0)</f>
        <v/>
      </c>
      <c r="U531" s="2" t="n"/>
      <c r="V531" s="2" t="n"/>
      <c r="W531" s="2" t="n"/>
      <c r="X531" s="2" t="n"/>
      <c r="Y531" s="17" t="n"/>
      <c r="Z531" s="17" t="n"/>
      <c r="AA531" s="17" t="n"/>
      <c r="AB531" s="2" t="n"/>
      <c r="AC531" s="2">
        <f>IF(B531="","",IF(AB531="",TODAY()-B531,AB531-B531))</f>
        <v/>
      </c>
      <c r="AD531" s="2" t="n"/>
      <c r="AE531" s="2" t="n"/>
      <c r="AF531" s="2" t="n"/>
      <c r="AG531" s="37">
        <f>IF(B531="","",MAX(B531,IF(U531="",0,U531),IF(W531="",0,W531),IF(AB531="",0,AB531),IF(AN531="",0,AN531)))</f>
        <v/>
      </c>
      <c r="AH531" s="11">
        <f>IF(AG531="","",TODAY()-AG531)</f>
        <v/>
      </c>
      <c r="AI531" s="11">
        <f>IF(B531="","",MIN(100,IF(J531&gt;=300000,20,IF(J531&gt;=200000,10,5))+IF(OR(C531="Referral",C531="Passaparola"),20,IF(OR(C531="Sito web",C531="LinkedIn",C531="Email marketing"),15,10))+IF(L531&gt;=8,25,IF(L531&gt;=6,18,IF(L531&gt;=4,12,5)))+IF(AND(V531&lt;&gt;"",V531&lt;&gt;"Non risponde",V531&lt;&gt;"Non interessato"),10,0)+IF(X531="Eseguita",10,0)+IF(Z531&gt;0,15,0)))</f>
        <v/>
      </c>
      <c r="AJ531" s="11">
        <f>IF(AI531="","",IF(AI531&gt;=80,"Hot",IF(AI531&gt;=60,"Alta",IF(AI531&gt;=40,"Media","Bassa"))))</f>
        <v/>
      </c>
      <c r="AK531" s="11">
        <f>IF(B531="","",IF(U531="",TODAY()-B531,U531-B531))</f>
        <v/>
      </c>
      <c r="AL531" s="11">
        <f>IF(B531="","",IF(M531="Vinta","Chiusa - vinta",IF(M531="Persa","Chiusa - persa",IF(AND(U531="",TODAY()-B531&gt;1),"Contattare subito",IF(AND(M531="In corso",AH531&gt;7),"Lead in stallo",IF(AND(AN531&lt;&gt;"",AN531&lt;TODAY(),M531="In corso"),"Follow-up scaduto",IF(AND(K531="Offerta",Y531="",W531&lt;&gt;"",TODAY()-W531&gt;3),"Verificare offerta","OK"))))))</f>
        <v/>
      </c>
      <c r="AM531" s="38" t="n"/>
      <c r="AN531" s="39" t="n"/>
      <c r="AO531" s="11">
        <f>IF(AND(AN531&lt;&gt;"",AN531&lt;TODAY(),M531="In corso"),1,0)</f>
        <v/>
      </c>
      <c r="AP531" s="84">
        <f>IF(B531="","",IF(OR(M531="Vinta",M531="Persa"),0,IF(AL531="Contattare subito",50,0)+IF(AL531="Follow-up scaduto",40,0)+IF(AL531="Lead in stallo",35,0)+IF(AJ531="Hot",30,IF(AJ531="Alta",20,IF(AJ531="Media",10,0)))+IF(AO531=1,10,0)+L531/10+ROW()/100000))</f>
        <v/>
      </c>
    </row>
    <row r="532">
      <c r="A532" s="2">
        <f>IF(B532="","",ROW()-1)</f>
        <v/>
      </c>
      <c r="B532" s="2" t="n"/>
      <c r="C532" s="2" t="n"/>
      <c r="D532" s="2" t="n"/>
      <c r="E532" s="2" t="n"/>
      <c r="F532" s="2" t="n"/>
      <c r="G532" s="2" t="n"/>
      <c r="H532" s="2" t="n"/>
      <c r="I532" s="2" t="n"/>
      <c r="J532" s="2" t="n"/>
      <c r="K532" s="2" t="n"/>
      <c r="L532" s="2">
        <f>IF(K532="","",IF(K532="Nuovo",1,IF(K532="Tentativo contatto",1,IF(K532="Contattato",2,IF(K532="Qualificato",4,IF(K532="Visita fissata",5,IF(K532="Visita effettuata",6,IF(K532="Trattativa",7,IF(K532="Offerta",8,IF(K532="Prenotazione",9,IF(K532="Venduto",10,""))))))))))))</f>
        <v/>
      </c>
      <c r="M532" s="2" t="n"/>
      <c r="N532" s="2">
        <f>IF(L532&gt;=4,1,0)</f>
        <v/>
      </c>
      <c r="O532" s="2">
        <f>IF(L532&gt;=6,1,0)</f>
        <v/>
      </c>
      <c r="P532" s="2">
        <f>IF(L532&gt;=7,1,0)</f>
        <v/>
      </c>
      <c r="Q532" s="2">
        <f>IF(L532&gt;=8,1,0)</f>
        <v/>
      </c>
      <c r="R532" s="2">
        <f>IF(L532&gt;=9,1,0)</f>
        <v/>
      </c>
      <c r="S532" s="2">
        <f>IF(OR(L532=10,M532="Vinta"),1,0)</f>
        <v/>
      </c>
      <c r="T532" s="2">
        <f>IF(M532="Persa",1,0)</f>
        <v/>
      </c>
      <c r="U532" s="2" t="n"/>
      <c r="V532" s="2" t="n"/>
      <c r="W532" s="2" t="n"/>
      <c r="X532" s="2" t="n"/>
      <c r="Y532" s="17" t="n"/>
      <c r="Z532" s="17" t="n"/>
      <c r="AA532" s="17" t="n"/>
      <c r="AB532" s="2" t="n"/>
      <c r="AC532" s="2">
        <f>IF(B532="","",IF(AB532="",TODAY()-B532,AB532-B532))</f>
        <v/>
      </c>
      <c r="AD532" s="2" t="n"/>
      <c r="AE532" s="2" t="n"/>
      <c r="AF532" s="2" t="n"/>
      <c r="AG532" s="37">
        <f>IF(B532="","",MAX(B532,IF(U532="",0,U532),IF(W532="",0,W532),IF(AB532="",0,AB532),IF(AN532="",0,AN532)))</f>
        <v/>
      </c>
      <c r="AH532" s="11">
        <f>IF(AG532="","",TODAY()-AG532)</f>
        <v/>
      </c>
      <c r="AI532" s="11">
        <f>IF(B532="","",MIN(100,IF(J532&gt;=300000,20,IF(J532&gt;=200000,10,5))+IF(OR(C532="Referral",C532="Passaparola"),20,IF(OR(C532="Sito web",C532="LinkedIn",C532="Email marketing"),15,10))+IF(L532&gt;=8,25,IF(L532&gt;=6,18,IF(L532&gt;=4,12,5)))+IF(AND(V532&lt;&gt;"",V532&lt;&gt;"Non risponde",V532&lt;&gt;"Non interessato"),10,0)+IF(X532="Eseguita",10,0)+IF(Z532&gt;0,15,0)))</f>
        <v/>
      </c>
      <c r="AJ532" s="11">
        <f>IF(AI532="","",IF(AI532&gt;=80,"Hot",IF(AI532&gt;=60,"Alta",IF(AI532&gt;=40,"Media","Bassa"))))</f>
        <v/>
      </c>
      <c r="AK532" s="11">
        <f>IF(B532="","",IF(U532="",TODAY()-B532,U532-B532))</f>
        <v/>
      </c>
      <c r="AL532" s="11">
        <f>IF(B532="","",IF(M532="Vinta","Chiusa - vinta",IF(M532="Persa","Chiusa - persa",IF(AND(U532="",TODAY()-B532&gt;1),"Contattare subito",IF(AND(M532="In corso",AH532&gt;7),"Lead in stallo",IF(AND(AN532&lt;&gt;"",AN532&lt;TODAY(),M532="In corso"),"Follow-up scaduto",IF(AND(K532="Offerta",Y532="",W532&lt;&gt;"",TODAY()-W532&gt;3),"Verificare offerta","OK"))))))</f>
        <v/>
      </c>
      <c r="AM532" s="38" t="n"/>
      <c r="AN532" s="39" t="n"/>
      <c r="AO532" s="11">
        <f>IF(AND(AN532&lt;&gt;"",AN532&lt;TODAY(),M532="In corso"),1,0)</f>
        <v/>
      </c>
      <c r="AP532" s="84">
        <f>IF(B532="","",IF(OR(M532="Vinta",M532="Persa"),0,IF(AL532="Contattare subito",50,0)+IF(AL532="Follow-up scaduto",40,0)+IF(AL532="Lead in stallo",35,0)+IF(AJ532="Hot",30,IF(AJ532="Alta",20,IF(AJ532="Media",10,0)))+IF(AO532=1,10,0)+L532/10+ROW()/100000))</f>
        <v/>
      </c>
    </row>
    <row r="533">
      <c r="A533" s="2">
        <f>IF(B533="","",ROW()-1)</f>
        <v/>
      </c>
      <c r="B533" s="2" t="n"/>
      <c r="C533" s="2" t="n"/>
      <c r="D533" s="2" t="n"/>
      <c r="E533" s="2" t="n"/>
      <c r="F533" s="2" t="n"/>
      <c r="G533" s="2" t="n"/>
      <c r="H533" s="2" t="n"/>
      <c r="I533" s="2" t="n"/>
      <c r="J533" s="2" t="n"/>
      <c r="K533" s="2" t="n"/>
      <c r="L533" s="2">
        <f>IF(K533="","",IF(K533="Nuovo",1,IF(K533="Tentativo contatto",1,IF(K533="Contattato",2,IF(K533="Qualificato",4,IF(K533="Visita fissata",5,IF(K533="Visita effettuata",6,IF(K533="Trattativa",7,IF(K533="Offerta",8,IF(K533="Prenotazione",9,IF(K533="Venduto",10,""))))))))))))</f>
        <v/>
      </c>
      <c r="M533" s="2" t="n"/>
      <c r="N533" s="2">
        <f>IF(L533&gt;=4,1,0)</f>
        <v/>
      </c>
      <c r="O533" s="2">
        <f>IF(L533&gt;=6,1,0)</f>
        <v/>
      </c>
      <c r="P533" s="2">
        <f>IF(L533&gt;=7,1,0)</f>
        <v/>
      </c>
      <c r="Q533" s="2">
        <f>IF(L533&gt;=8,1,0)</f>
        <v/>
      </c>
      <c r="R533" s="2">
        <f>IF(L533&gt;=9,1,0)</f>
        <v/>
      </c>
      <c r="S533" s="2">
        <f>IF(OR(L533=10,M533="Vinta"),1,0)</f>
        <v/>
      </c>
      <c r="T533" s="2">
        <f>IF(M533="Persa",1,0)</f>
        <v/>
      </c>
      <c r="U533" s="2" t="n"/>
      <c r="V533" s="2" t="n"/>
      <c r="W533" s="2" t="n"/>
      <c r="X533" s="2" t="n"/>
      <c r="Y533" s="17" t="n"/>
      <c r="Z533" s="17" t="n"/>
      <c r="AA533" s="17" t="n"/>
      <c r="AB533" s="2" t="n"/>
      <c r="AC533" s="2">
        <f>IF(B533="","",IF(AB533="",TODAY()-B533,AB533-B533))</f>
        <v/>
      </c>
      <c r="AD533" s="2" t="n"/>
      <c r="AE533" s="2" t="n"/>
      <c r="AF533" s="2" t="n"/>
      <c r="AG533" s="37">
        <f>IF(B533="","",MAX(B533,IF(U533="",0,U533),IF(W533="",0,W533),IF(AB533="",0,AB533),IF(AN533="",0,AN533)))</f>
        <v/>
      </c>
      <c r="AH533" s="11">
        <f>IF(AG533="","",TODAY()-AG533)</f>
        <v/>
      </c>
      <c r="AI533" s="11">
        <f>IF(B533="","",MIN(100,IF(J533&gt;=300000,20,IF(J533&gt;=200000,10,5))+IF(OR(C533="Referral",C533="Passaparola"),20,IF(OR(C533="Sito web",C533="LinkedIn",C533="Email marketing"),15,10))+IF(L533&gt;=8,25,IF(L533&gt;=6,18,IF(L533&gt;=4,12,5)))+IF(AND(V533&lt;&gt;"",V533&lt;&gt;"Non risponde",V533&lt;&gt;"Non interessato"),10,0)+IF(X533="Eseguita",10,0)+IF(Z533&gt;0,15,0)))</f>
        <v/>
      </c>
      <c r="AJ533" s="11">
        <f>IF(AI533="","",IF(AI533&gt;=80,"Hot",IF(AI533&gt;=60,"Alta",IF(AI533&gt;=40,"Media","Bassa"))))</f>
        <v/>
      </c>
      <c r="AK533" s="11">
        <f>IF(B533="","",IF(U533="",TODAY()-B533,U533-B533))</f>
        <v/>
      </c>
      <c r="AL533" s="11">
        <f>IF(B533="","",IF(M533="Vinta","Chiusa - vinta",IF(M533="Persa","Chiusa - persa",IF(AND(U533="",TODAY()-B533&gt;1),"Contattare subito",IF(AND(M533="In corso",AH533&gt;7),"Lead in stallo",IF(AND(AN533&lt;&gt;"",AN533&lt;TODAY(),M533="In corso"),"Follow-up scaduto",IF(AND(K533="Offerta",Y533="",W533&lt;&gt;"",TODAY()-W533&gt;3),"Verificare offerta","OK"))))))</f>
        <v/>
      </c>
      <c r="AM533" s="38" t="n"/>
      <c r="AN533" s="39" t="n"/>
      <c r="AO533" s="11">
        <f>IF(AND(AN533&lt;&gt;"",AN533&lt;TODAY(),M533="In corso"),1,0)</f>
        <v/>
      </c>
      <c r="AP533" s="84">
        <f>IF(B533="","",IF(OR(M533="Vinta",M533="Persa"),0,IF(AL533="Contattare subito",50,0)+IF(AL533="Follow-up scaduto",40,0)+IF(AL533="Lead in stallo",35,0)+IF(AJ533="Hot",30,IF(AJ533="Alta",20,IF(AJ533="Media",10,0)))+IF(AO533=1,10,0)+L533/10+ROW()/100000))</f>
        <v/>
      </c>
    </row>
    <row r="534">
      <c r="A534" s="2">
        <f>IF(B534="","",ROW()-1)</f>
        <v/>
      </c>
      <c r="B534" s="2" t="n"/>
      <c r="C534" s="2" t="n"/>
      <c r="D534" s="2" t="n"/>
      <c r="E534" s="2" t="n"/>
      <c r="F534" s="2" t="n"/>
      <c r="G534" s="2" t="n"/>
      <c r="H534" s="2" t="n"/>
      <c r="I534" s="2" t="n"/>
      <c r="J534" s="2" t="n"/>
      <c r="K534" s="2" t="n"/>
      <c r="L534" s="2">
        <f>IF(K534="","",IF(K534="Nuovo",1,IF(K534="Tentativo contatto",1,IF(K534="Contattato",2,IF(K534="Qualificato",4,IF(K534="Visita fissata",5,IF(K534="Visita effettuata",6,IF(K534="Trattativa",7,IF(K534="Offerta",8,IF(K534="Prenotazione",9,IF(K534="Venduto",10,""))))))))))))</f>
        <v/>
      </c>
      <c r="M534" s="2" t="n"/>
      <c r="N534" s="2">
        <f>IF(L534&gt;=4,1,0)</f>
        <v/>
      </c>
      <c r="O534" s="2">
        <f>IF(L534&gt;=6,1,0)</f>
        <v/>
      </c>
      <c r="P534" s="2">
        <f>IF(L534&gt;=7,1,0)</f>
        <v/>
      </c>
      <c r="Q534" s="2">
        <f>IF(L534&gt;=8,1,0)</f>
        <v/>
      </c>
      <c r="R534" s="2">
        <f>IF(L534&gt;=9,1,0)</f>
        <v/>
      </c>
      <c r="S534" s="2">
        <f>IF(OR(L534=10,M534="Vinta"),1,0)</f>
        <v/>
      </c>
      <c r="T534" s="2">
        <f>IF(M534="Persa",1,0)</f>
        <v/>
      </c>
      <c r="U534" s="2" t="n"/>
      <c r="V534" s="2" t="n"/>
      <c r="W534" s="2" t="n"/>
      <c r="X534" s="2" t="n"/>
      <c r="Y534" s="17" t="n"/>
      <c r="Z534" s="17" t="n"/>
      <c r="AA534" s="17" t="n"/>
      <c r="AB534" s="2" t="n"/>
      <c r="AC534" s="2">
        <f>IF(B534="","",IF(AB534="",TODAY()-B534,AB534-B534))</f>
        <v/>
      </c>
      <c r="AD534" s="2" t="n"/>
      <c r="AE534" s="2" t="n"/>
      <c r="AF534" s="2" t="n"/>
      <c r="AG534" s="37">
        <f>IF(B534="","",MAX(B534,IF(U534="",0,U534),IF(W534="",0,W534),IF(AB534="",0,AB534),IF(AN534="",0,AN534)))</f>
        <v/>
      </c>
      <c r="AH534" s="11">
        <f>IF(AG534="","",TODAY()-AG534)</f>
        <v/>
      </c>
      <c r="AI534" s="11">
        <f>IF(B534="","",MIN(100,IF(J534&gt;=300000,20,IF(J534&gt;=200000,10,5))+IF(OR(C534="Referral",C534="Passaparola"),20,IF(OR(C534="Sito web",C534="LinkedIn",C534="Email marketing"),15,10))+IF(L534&gt;=8,25,IF(L534&gt;=6,18,IF(L534&gt;=4,12,5)))+IF(AND(V534&lt;&gt;"",V534&lt;&gt;"Non risponde",V534&lt;&gt;"Non interessato"),10,0)+IF(X534="Eseguita",10,0)+IF(Z534&gt;0,15,0)))</f>
        <v/>
      </c>
      <c r="AJ534" s="11">
        <f>IF(AI534="","",IF(AI534&gt;=80,"Hot",IF(AI534&gt;=60,"Alta",IF(AI534&gt;=40,"Media","Bassa"))))</f>
        <v/>
      </c>
      <c r="AK534" s="11">
        <f>IF(B534="","",IF(U534="",TODAY()-B534,U534-B534))</f>
        <v/>
      </c>
      <c r="AL534" s="11">
        <f>IF(B534="","",IF(M534="Vinta","Chiusa - vinta",IF(M534="Persa","Chiusa - persa",IF(AND(U534="",TODAY()-B534&gt;1),"Contattare subito",IF(AND(M534="In corso",AH534&gt;7),"Lead in stallo",IF(AND(AN534&lt;&gt;"",AN534&lt;TODAY(),M534="In corso"),"Follow-up scaduto",IF(AND(K534="Offerta",Y534="",W534&lt;&gt;"",TODAY()-W534&gt;3),"Verificare offerta","OK"))))))</f>
        <v/>
      </c>
      <c r="AM534" s="38" t="n"/>
      <c r="AN534" s="39" t="n"/>
      <c r="AO534" s="11">
        <f>IF(AND(AN534&lt;&gt;"",AN534&lt;TODAY(),M534="In corso"),1,0)</f>
        <v/>
      </c>
      <c r="AP534" s="84">
        <f>IF(B534="","",IF(OR(M534="Vinta",M534="Persa"),0,IF(AL534="Contattare subito",50,0)+IF(AL534="Follow-up scaduto",40,0)+IF(AL534="Lead in stallo",35,0)+IF(AJ534="Hot",30,IF(AJ534="Alta",20,IF(AJ534="Media",10,0)))+IF(AO534=1,10,0)+L534/10+ROW()/100000))</f>
        <v/>
      </c>
    </row>
    <row r="535">
      <c r="A535" s="2">
        <f>IF(B535="","",ROW()-1)</f>
        <v/>
      </c>
      <c r="B535" s="2" t="n"/>
      <c r="C535" s="2" t="n"/>
      <c r="D535" s="2" t="n"/>
      <c r="E535" s="2" t="n"/>
      <c r="F535" s="2" t="n"/>
      <c r="G535" s="2" t="n"/>
      <c r="H535" s="2" t="n"/>
      <c r="I535" s="2" t="n"/>
      <c r="J535" s="2" t="n"/>
      <c r="K535" s="2" t="n"/>
      <c r="L535" s="2">
        <f>IF(K535="","",IF(K535="Nuovo",1,IF(K535="Tentativo contatto",1,IF(K535="Contattato",2,IF(K535="Qualificato",4,IF(K535="Visita fissata",5,IF(K535="Visita effettuata",6,IF(K535="Trattativa",7,IF(K535="Offerta",8,IF(K535="Prenotazione",9,IF(K535="Venduto",10,""))))))))))))</f>
        <v/>
      </c>
      <c r="M535" s="2" t="n"/>
      <c r="N535" s="2">
        <f>IF(L535&gt;=4,1,0)</f>
        <v/>
      </c>
      <c r="O535" s="2">
        <f>IF(L535&gt;=6,1,0)</f>
        <v/>
      </c>
      <c r="P535" s="2">
        <f>IF(L535&gt;=7,1,0)</f>
        <v/>
      </c>
      <c r="Q535" s="2">
        <f>IF(L535&gt;=8,1,0)</f>
        <v/>
      </c>
      <c r="R535" s="2">
        <f>IF(L535&gt;=9,1,0)</f>
        <v/>
      </c>
      <c r="S535" s="2">
        <f>IF(OR(L535=10,M535="Vinta"),1,0)</f>
        <v/>
      </c>
      <c r="T535" s="2">
        <f>IF(M535="Persa",1,0)</f>
        <v/>
      </c>
      <c r="U535" s="2" t="n"/>
      <c r="V535" s="2" t="n"/>
      <c r="W535" s="2" t="n"/>
      <c r="X535" s="2" t="n"/>
      <c r="Y535" s="17" t="n"/>
      <c r="Z535" s="17" t="n"/>
      <c r="AA535" s="17" t="n"/>
      <c r="AB535" s="2" t="n"/>
      <c r="AC535" s="2">
        <f>IF(B535="","",IF(AB535="",TODAY()-B535,AB535-B535))</f>
        <v/>
      </c>
      <c r="AD535" s="2" t="n"/>
      <c r="AE535" s="2" t="n"/>
      <c r="AF535" s="2" t="n"/>
      <c r="AG535" s="37">
        <f>IF(B535="","",MAX(B535,IF(U535="",0,U535),IF(W535="",0,W535),IF(AB535="",0,AB535),IF(AN535="",0,AN535)))</f>
        <v/>
      </c>
      <c r="AH535" s="11">
        <f>IF(AG535="","",TODAY()-AG535)</f>
        <v/>
      </c>
      <c r="AI535" s="11">
        <f>IF(B535="","",MIN(100,IF(J535&gt;=300000,20,IF(J535&gt;=200000,10,5))+IF(OR(C535="Referral",C535="Passaparola"),20,IF(OR(C535="Sito web",C535="LinkedIn",C535="Email marketing"),15,10))+IF(L535&gt;=8,25,IF(L535&gt;=6,18,IF(L535&gt;=4,12,5)))+IF(AND(V535&lt;&gt;"",V535&lt;&gt;"Non risponde",V535&lt;&gt;"Non interessato"),10,0)+IF(X535="Eseguita",10,0)+IF(Z535&gt;0,15,0)))</f>
        <v/>
      </c>
      <c r="AJ535" s="11">
        <f>IF(AI535="","",IF(AI535&gt;=80,"Hot",IF(AI535&gt;=60,"Alta",IF(AI535&gt;=40,"Media","Bassa"))))</f>
        <v/>
      </c>
      <c r="AK535" s="11">
        <f>IF(B535="","",IF(U535="",TODAY()-B535,U535-B535))</f>
        <v/>
      </c>
      <c r="AL535" s="11">
        <f>IF(B535="","",IF(M535="Vinta","Chiusa - vinta",IF(M535="Persa","Chiusa - persa",IF(AND(U535="",TODAY()-B535&gt;1),"Contattare subito",IF(AND(M535="In corso",AH535&gt;7),"Lead in stallo",IF(AND(AN535&lt;&gt;"",AN535&lt;TODAY(),M535="In corso"),"Follow-up scaduto",IF(AND(K535="Offerta",Y535="",W535&lt;&gt;"",TODAY()-W535&gt;3),"Verificare offerta","OK"))))))</f>
        <v/>
      </c>
      <c r="AM535" s="38" t="n"/>
      <c r="AN535" s="39" t="n"/>
      <c r="AO535" s="11">
        <f>IF(AND(AN535&lt;&gt;"",AN535&lt;TODAY(),M535="In corso"),1,0)</f>
        <v/>
      </c>
      <c r="AP535" s="84">
        <f>IF(B535="","",IF(OR(M535="Vinta",M535="Persa"),0,IF(AL535="Contattare subito",50,0)+IF(AL535="Follow-up scaduto",40,0)+IF(AL535="Lead in stallo",35,0)+IF(AJ535="Hot",30,IF(AJ535="Alta",20,IF(AJ535="Media",10,0)))+IF(AO535=1,10,0)+L535/10+ROW()/100000))</f>
        <v/>
      </c>
    </row>
    <row r="536">
      <c r="A536" s="2">
        <f>IF(B536="","",ROW()-1)</f>
        <v/>
      </c>
      <c r="B536" s="2" t="n"/>
      <c r="C536" s="2" t="n"/>
      <c r="D536" s="2" t="n"/>
      <c r="E536" s="2" t="n"/>
      <c r="F536" s="2" t="n"/>
      <c r="G536" s="2" t="n"/>
      <c r="H536" s="2" t="n"/>
      <c r="I536" s="2" t="n"/>
      <c r="J536" s="2" t="n"/>
      <c r="K536" s="2" t="n"/>
      <c r="L536" s="2">
        <f>IF(K536="","",IF(K536="Nuovo",1,IF(K536="Tentativo contatto",1,IF(K536="Contattato",2,IF(K536="Qualificato",4,IF(K536="Visita fissata",5,IF(K536="Visita effettuata",6,IF(K536="Trattativa",7,IF(K536="Offerta",8,IF(K536="Prenotazione",9,IF(K536="Venduto",10,""))))))))))))</f>
        <v/>
      </c>
      <c r="M536" s="2" t="n"/>
      <c r="N536" s="2">
        <f>IF(L536&gt;=4,1,0)</f>
        <v/>
      </c>
      <c r="O536" s="2">
        <f>IF(L536&gt;=6,1,0)</f>
        <v/>
      </c>
      <c r="P536" s="2">
        <f>IF(L536&gt;=7,1,0)</f>
        <v/>
      </c>
      <c r="Q536" s="2">
        <f>IF(L536&gt;=8,1,0)</f>
        <v/>
      </c>
      <c r="R536" s="2">
        <f>IF(L536&gt;=9,1,0)</f>
        <v/>
      </c>
      <c r="S536" s="2">
        <f>IF(OR(L536=10,M536="Vinta"),1,0)</f>
        <v/>
      </c>
      <c r="T536" s="2">
        <f>IF(M536="Persa",1,0)</f>
        <v/>
      </c>
      <c r="U536" s="2" t="n"/>
      <c r="V536" s="2" t="n"/>
      <c r="W536" s="2" t="n"/>
      <c r="X536" s="2" t="n"/>
      <c r="Y536" s="17" t="n"/>
      <c r="Z536" s="17" t="n"/>
      <c r="AA536" s="17" t="n"/>
      <c r="AB536" s="2" t="n"/>
      <c r="AC536" s="2">
        <f>IF(B536="","",IF(AB536="",TODAY()-B536,AB536-B536))</f>
        <v/>
      </c>
      <c r="AD536" s="2" t="n"/>
      <c r="AE536" s="2" t="n"/>
      <c r="AF536" s="2" t="n"/>
      <c r="AG536" s="37">
        <f>IF(B536="","",MAX(B536,IF(U536="",0,U536),IF(W536="",0,W536),IF(AB536="",0,AB536),IF(AN536="",0,AN536)))</f>
        <v/>
      </c>
      <c r="AH536" s="11">
        <f>IF(AG536="","",TODAY()-AG536)</f>
        <v/>
      </c>
      <c r="AI536" s="11">
        <f>IF(B536="","",MIN(100,IF(J536&gt;=300000,20,IF(J536&gt;=200000,10,5))+IF(OR(C536="Referral",C536="Passaparola"),20,IF(OR(C536="Sito web",C536="LinkedIn",C536="Email marketing"),15,10))+IF(L536&gt;=8,25,IF(L536&gt;=6,18,IF(L536&gt;=4,12,5)))+IF(AND(V536&lt;&gt;"",V536&lt;&gt;"Non risponde",V536&lt;&gt;"Non interessato"),10,0)+IF(X536="Eseguita",10,0)+IF(Z536&gt;0,15,0)))</f>
        <v/>
      </c>
      <c r="AJ536" s="11">
        <f>IF(AI536="","",IF(AI536&gt;=80,"Hot",IF(AI536&gt;=60,"Alta",IF(AI536&gt;=40,"Media","Bassa"))))</f>
        <v/>
      </c>
      <c r="AK536" s="11">
        <f>IF(B536="","",IF(U536="",TODAY()-B536,U536-B536))</f>
        <v/>
      </c>
      <c r="AL536" s="11">
        <f>IF(B536="","",IF(M536="Vinta","Chiusa - vinta",IF(M536="Persa","Chiusa - persa",IF(AND(U536="",TODAY()-B536&gt;1),"Contattare subito",IF(AND(M536="In corso",AH536&gt;7),"Lead in stallo",IF(AND(AN536&lt;&gt;"",AN536&lt;TODAY(),M536="In corso"),"Follow-up scaduto",IF(AND(K536="Offerta",Y536="",W536&lt;&gt;"",TODAY()-W536&gt;3),"Verificare offerta","OK"))))))</f>
        <v/>
      </c>
      <c r="AM536" s="38" t="n"/>
      <c r="AN536" s="39" t="n"/>
      <c r="AO536" s="11">
        <f>IF(AND(AN536&lt;&gt;"",AN536&lt;TODAY(),M536="In corso"),1,0)</f>
        <v/>
      </c>
      <c r="AP536" s="84">
        <f>IF(B536="","",IF(OR(M536="Vinta",M536="Persa"),0,IF(AL536="Contattare subito",50,0)+IF(AL536="Follow-up scaduto",40,0)+IF(AL536="Lead in stallo",35,0)+IF(AJ536="Hot",30,IF(AJ536="Alta",20,IF(AJ536="Media",10,0)))+IF(AO536=1,10,0)+L536/10+ROW()/100000))</f>
        <v/>
      </c>
    </row>
    <row r="537">
      <c r="A537" s="2">
        <f>IF(B537="","",ROW()-1)</f>
        <v/>
      </c>
      <c r="B537" s="2" t="n"/>
      <c r="C537" s="2" t="n"/>
      <c r="D537" s="2" t="n"/>
      <c r="E537" s="2" t="n"/>
      <c r="F537" s="2" t="n"/>
      <c r="G537" s="2" t="n"/>
      <c r="H537" s="2" t="n"/>
      <c r="I537" s="2" t="n"/>
      <c r="J537" s="2" t="n"/>
      <c r="K537" s="2" t="n"/>
      <c r="L537" s="2">
        <f>IF(K537="","",IF(K537="Nuovo",1,IF(K537="Tentativo contatto",1,IF(K537="Contattato",2,IF(K537="Qualificato",4,IF(K537="Visita fissata",5,IF(K537="Visita effettuata",6,IF(K537="Trattativa",7,IF(K537="Offerta",8,IF(K537="Prenotazione",9,IF(K537="Venduto",10,""))))))))))))</f>
        <v/>
      </c>
      <c r="M537" s="2" t="n"/>
      <c r="N537" s="2">
        <f>IF(L537&gt;=4,1,0)</f>
        <v/>
      </c>
      <c r="O537" s="2">
        <f>IF(L537&gt;=6,1,0)</f>
        <v/>
      </c>
      <c r="P537" s="2">
        <f>IF(L537&gt;=7,1,0)</f>
        <v/>
      </c>
      <c r="Q537" s="2">
        <f>IF(L537&gt;=8,1,0)</f>
        <v/>
      </c>
      <c r="R537" s="2">
        <f>IF(L537&gt;=9,1,0)</f>
        <v/>
      </c>
      <c r="S537" s="2">
        <f>IF(OR(L537=10,M537="Vinta"),1,0)</f>
        <v/>
      </c>
      <c r="T537" s="2">
        <f>IF(M537="Persa",1,0)</f>
        <v/>
      </c>
      <c r="U537" s="2" t="n"/>
      <c r="V537" s="2" t="n"/>
      <c r="W537" s="2" t="n"/>
      <c r="X537" s="2" t="n"/>
      <c r="Y537" s="17" t="n"/>
      <c r="Z537" s="17" t="n"/>
      <c r="AA537" s="17" t="n"/>
      <c r="AB537" s="2" t="n"/>
      <c r="AC537" s="2">
        <f>IF(B537="","",IF(AB537="",TODAY()-B537,AB537-B537))</f>
        <v/>
      </c>
      <c r="AD537" s="2" t="n"/>
      <c r="AE537" s="2" t="n"/>
      <c r="AF537" s="2" t="n"/>
      <c r="AG537" s="37">
        <f>IF(B537="","",MAX(B537,IF(U537="",0,U537),IF(W537="",0,W537),IF(AB537="",0,AB537),IF(AN537="",0,AN537)))</f>
        <v/>
      </c>
      <c r="AH537" s="11">
        <f>IF(AG537="","",TODAY()-AG537)</f>
        <v/>
      </c>
      <c r="AI537" s="11">
        <f>IF(B537="","",MIN(100,IF(J537&gt;=300000,20,IF(J537&gt;=200000,10,5))+IF(OR(C537="Referral",C537="Passaparola"),20,IF(OR(C537="Sito web",C537="LinkedIn",C537="Email marketing"),15,10))+IF(L537&gt;=8,25,IF(L537&gt;=6,18,IF(L537&gt;=4,12,5)))+IF(AND(V537&lt;&gt;"",V537&lt;&gt;"Non risponde",V537&lt;&gt;"Non interessato"),10,0)+IF(X537="Eseguita",10,0)+IF(Z537&gt;0,15,0)))</f>
        <v/>
      </c>
      <c r="AJ537" s="11">
        <f>IF(AI537="","",IF(AI537&gt;=80,"Hot",IF(AI537&gt;=60,"Alta",IF(AI537&gt;=40,"Media","Bassa"))))</f>
        <v/>
      </c>
      <c r="AK537" s="11">
        <f>IF(B537="","",IF(U537="",TODAY()-B537,U537-B537))</f>
        <v/>
      </c>
      <c r="AL537" s="11">
        <f>IF(B537="","",IF(M537="Vinta","Chiusa - vinta",IF(M537="Persa","Chiusa - persa",IF(AND(U537="",TODAY()-B537&gt;1),"Contattare subito",IF(AND(M537="In corso",AH537&gt;7),"Lead in stallo",IF(AND(AN537&lt;&gt;"",AN537&lt;TODAY(),M537="In corso"),"Follow-up scaduto",IF(AND(K537="Offerta",Y537="",W537&lt;&gt;"",TODAY()-W537&gt;3),"Verificare offerta","OK"))))))</f>
        <v/>
      </c>
      <c r="AM537" s="38" t="n"/>
      <c r="AN537" s="39" t="n"/>
      <c r="AO537" s="11">
        <f>IF(AND(AN537&lt;&gt;"",AN537&lt;TODAY(),M537="In corso"),1,0)</f>
        <v/>
      </c>
      <c r="AP537" s="84">
        <f>IF(B537="","",IF(OR(M537="Vinta",M537="Persa"),0,IF(AL537="Contattare subito",50,0)+IF(AL537="Follow-up scaduto",40,0)+IF(AL537="Lead in stallo",35,0)+IF(AJ537="Hot",30,IF(AJ537="Alta",20,IF(AJ537="Media",10,0)))+IF(AO537=1,10,0)+L537/10+ROW()/100000))</f>
        <v/>
      </c>
    </row>
    <row r="538">
      <c r="A538" s="2">
        <f>IF(B538="","",ROW()-1)</f>
        <v/>
      </c>
      <c r="B538" s="2" t="n"/>
      <c r="C538" s="2" t="n"/>
      <c r="D538" s="2" t="n"/>
      <c r="E538" s="2" t="n"/>
      <c r="F538" s="2" t="n"/>
      <c r="G538" s="2" t="n"/>
      <c r="H538" s="2" t="n"/>
      <c r="I538" s="2" t="n"/>
      <c r="J538" s="2" t="n"/>
      <c r="K538" s="2" t="n"/>
      <c r="L538" s="2">
        <f>IF(K538="","",IF(K538="Nuovo",1,IF(K538="Tentativo contatto",1,IF(K538="Contattato",2,IF(K538="Qualificato",4,IF(K538="Visita fissata",5,IF(K538="Visita effettuata",6,IF(K538="Trattativa",7,IF(K538="Offerta",8,IF(K538="Prenotazione",9,IF(K538="Venduto",10,""))))))))))))</f>
        <v/>
      </c>
      <c r="M538" s="2" t="n"/>
      <c r="N538" s="2">
        <f>IF(L538&gt;=4,1,0)</f>
        <v/>
      </c>
      <c r="O538" s="2">
        <f>IF(L538&gt;=6,1,0)</f>
        <v/>
      </c>
      <c r="P538" s="2">
        <f>IF(L538&gt;=7,1,0)</f>
        <v/>
      </c>
      <c r="Q538" s="2">
        <f>IF(L538&gt;=8,1,0)</f>
        <v/>
      </c>
      <c r="R538" s="2">
        <f>IF(L538&gt;=9,1,0)</f>
        <v/>
      </c>
      <c r="S538" s="2">
        <f>IF(OR(L538=10,M538="Vinta"),1,0)</f>
        <v/>
      </c>
      <c r="T538" s="2">
        <f>IF(M538="Persa",1,0)</f>
        <v/>
      </c>
      <c r="U538" s="2" t="n"/>
      <c r="V538" s="2" t="n"/>
      <c r="W538" s="2" t="n"/>
      <c r="X538" s="2" t="n"/>
      <c r="Y538" s="17" t="n"/>
      <c r="Z538" s="17" t="n"/>
      <c r="AA538" s="17" t="n"/>
      <c r="AB538" s="2" t="n"/>
      <c r="AC538" s="2">
        <f>IF(B538="","",IF(AB538="",TODAY()-B538,AB538-B538))</f>
        <v/>
      </c>
      <c r="AD538" s="2" t="n"/>
      <c r="AE538" s="2" t="n"/>
      <c r="AF538" s="2" t="n"/>
      <c r="AG538" s="37">
        <f>IF(B538="","",MAX(B538,IF(U538="",0,U538),IF(W538="",0,W538),IF(AB538="",0,AB538),IF(AN538="",0,AN538)))</f>
        <v/>
      </c>
      <c r="AH538" s="11">
        <f>IF(AG538="","",TODAY()-AG538)</f>
        <v/>
      </c>
      <c r="AI538" s="11">
        <f>IF(B538="","",MIN(100,IF(J538&gt;=300000,20,IF(J538&gt;=200000,10,5))+IF(OR(C538="Referral",C538="Passaparola"),20,IF(OR(C538="Sito web",C538="LinkedIn",C538="Email marketing"),15,10))+IF(L538&gt;=8,25,IF(L538&gt;=6,18,IF(L538&gt;=4,12,5)))+IF(AND(V538&lt;&gt;"",V538&lt;&gt;"Non risponde",V538&lt;&gt;"Non interessato"),10,0)+IF(X538="Eseguita",10,0)+IF(Z538&gt;0,15,0)))</f>
        <v/>
      </c>
      <c r="AJ538" s="11">
        <f>IF(AI538="","",IF(AI538&gt;=80,"Hot",IF(AI538&gt;=60,"Alta",IF(AI538&gt;=40,"Media","Bassa"))))</f>
        <v/>
      </c>
      <c r="AK538" s="11">
        <f>IF(B538="","",IF(U538="",TODAY()-B538,U538-B538))</f>
        <v/>
      </c>
      <c r="AL538" s="11">
        <f>IF(B538="","",IF(M538="Vinta","Chiusa - vinta",IF(M538="Persa","Chiusa - persa",IF(AND(U538="",TODAY()-B538&gt;1),"Contattare subito",IF(AND(M538="In corso",AH538&gt;7),"Lead in stallo",IF(AND(AN538&lt;&gt;"",AN538&lt;TODAY(),M538="In corso"),"Follow-up scaduto",IF(AND(K538="Offerta",Y538="",W538&lt;&gt;"",TODAY()-W538&gt;3),"Verificare offerta","OK"))))))</f>
        <v/>
      </c>
      <c r="AM538" s="38" t="n"/>
      <c r="AN538" s="39" t="n"/>
      <c r="AO538" s="11">
        <f>IF(AND(AN538&lt;&gt;"",AN538&lt;TODAY(),M538="In corso"),1,0)</f>
        <v/>
      </c>
      <c r="AP538" s="84">
        <f>IF(B538="","",IF(OR(M538="Vinta",M538="Persa"),0,IF(AL538="Contattare subito",50,0)+IF(AL538="Follow-up scaduto",40,0)+IF(AL538="Lead in stallo",35,0)+IF(AJ538="Hot",30,IF(AJ538="Alta",20,IF(AJ538="Media",10,0)))+IF(AO538=1,10,0)+L538/10+ROW()/100000))</f>
        <v/>
      </c>
    </row>
    <row r="539">
      <c r="A539" s="2">
        <f>IF(B539="","",ROW()-1)</f>
        <v/>
      </c>
      <c r="B539" s="2" t="n"/>
      <c r="C539" s="2" t="n"/>
      <c r="D539" s="2" t="n"/>
      <c r="E539" s="2" t="n"/>
      <c r="F539" s="2" t="n"/>
      <c r="G539" s="2" t="n"/>
      <c r="H539" s="2" t="n"/>
      <c r="I539" s="2" t="n"/>
      <c r="J539" s="2" t="n"/>
      <c r="K539" s="2" t="n"/>
      <c r="L539" s="2">
        <f>IF(K539="","",IF(K539="Nuovo",1,IF(K539="Tentativo contatto",1,IF(K539="Contattato",2,IF(K539="Qualificato",4,IF(K539="Visita fissata",5,IF(K539="Visita effettuata",6,IF(K539="Trattativa",7,IF(K539="Offerta",8,IF(K539="Prenotazione",9,IF(K539="Venduto",10,""))))))))))))</f>
        <v/>
      </c>
      <c r="M539" s="2" t="n"/>
      <c r="N539" s="2">
        <f>IF(L539&gt;=4,1,0)</f>
        <v/>
      </c>
      <c r="O539" s="2">
        <f>IF(L539&gt;=6,1,0)</f>
        <v/>
      </c>
      <c r="P539" s="2">
        <f>IF(L539&gt;=7,1,0)</f>
        <v/>
      </c>
      <c r="Q539" s="2">
        <f>IF(L539&gt;=8,1,0)</f>
        <v/>
      </c>
      <c r="R539" s="2">
        <f>IF(L539&gt;=9,1,0)</f>
        <v/>
      </c>
      <c r="S539" s="2">
        <f>IF(OR(L539=10,M539="Vinta"),1,0)</f>
        <v/>
      </c>
      <c r="T539" s="2">
        <f>IF(M539="Persa",1,0)</f>
        <v/>
      </c>
      <c r="U539" s="2" t="n"/>
      <c r="V539" s="2" t="n"/>
      <c r="W539" s="2" t="n"/>
      <c r="X539" s="2" t="n"/>
      <c r="Y539" s="17" t="n"/>
      <c r="Z539" s="17" t="n"/>
      <c r="AA539" s="17" t="n"/>
      <c r="AB539" s="2" t="n"/>
      <c r="AC539" s="2">
        <f>IF(B539="","",IF(AB539="",TODAY()-B539,AB539-B539))</f>
        <v/>
      </c>
      <c r="AD539" s="2" t="n"/>
      <c r="AE539" s="2" t="n"/>
      <c r="AF539" s="2" t="n"/>
      <c r="AG539" s="37">
        <f>IF(B539="","",MAX(B539,IF(U539="",0,U539),IF(W539="",0,W539),IF(AB539="",0,AB539),IF(AN539="",0,AN539)))</f>
        <v/>
      </c>
      <c r="AH539" s="11">
        <f>IF(AG539="","",TODAY()-AG539)</f>
        <v/>
      </c>
      <c r="AI539" s="11">
        <f>IF(B539="","",MIN(100,IF(J539&gt;=300000,20,IF(J539&gt;=200000,10,5))+IF(OR(C539="Referral",C539="Passaparola"),20,IF(OR(C539="Sito web",C539="LinkedIn",C539="Email marketing"),15,10))+IF(L539&gt;=8,25,IF(L539&gt;=6,18,IF(L539&gt;=4,12,5)))+IF(AND(V539&lt;&gt;"",V539&lt;&gt;"Non risponde",V539&lt;&gt;"Non interessato"),10,0)+IF(X539="Eseguita",10,0)+IF(Z539&gt;0,15,0)))</f>
        <v/>
      </c>
      <c r="AJ539" s="11">
        <f>IF(AI539="","",IF(AI539&gt;=80,"Hot",IF(AI539&gt;=60,"Alta",IF(AI539&gt;=40,"Media","Bassa"))))</f>
        <v/>
      </c>
      <c r="AK539" s="11">
        <f>IF(B539="","",IF(U539="",TODAY()-B539,U539-B539))</f>
        <v/>
      </c>
      <c r="AL539" s="11">
        <f>IF(B539="","",IF(M539="Vinta","Chiusa - vinta",IF(M539="Persa","Chiusa - persa",IF(AND(U539="",TODAY()-B539&gt;1),"Contattare subito",IF(AND(M539="In corso",AH539&gt;7),"Lead in stallo",IF(AND(AN539&lt;&gt;"",AN539&lt;TODAY(),M539="In corso"),"Follow-up scaduto",IF(AND(K539="Offerta",Y539="",W539&lt;&gt;"",TODAY()-W539&gt;3),"Verificare offerta","OK"))))))</f>
        <v/>
      </c>
      <c r="AM539" s="38" t="n"/>
      <c r="AN539" s="39" t="n"/>
      <c r="AO539" s="11">
        <f>IF(AND(AN539&lt;&gt;"",AN539&lt;TODAY(),M539="In corso"),1,0)</f>
        <v/>
      </c>
      <c r="AP539" s="84">
        <f>IF(B539="","",IF(OR(M539="Vinta",M539="Persa"),0,IF(AL539="Contattare subito",50,0)+IF(AL539="Follow-up scaduto",40,0)+IF(AL539="Lead in stallo",35,0)+IF(AJ539="Hot",30,IF(AJ539="Alta",20,IF(AJ539="Media",10,0)))+IF(AO539=1,10,0)+L539/10+ROW()/100000))</f>
        <v/>
      </c>
    </row>
    <row r="540">
      <c r="A540" s="2">
        <f>IF(B540="","",ROW()-1)</f>
        <v/>
      </c>
      <c r="B540" s="2" t="n"/>
      <c r="C540" s="2" t="n"/>
      <c r="D540" s="2" t="n"/>
      <c r="E540" s="2" t="n"/>
      <c r="F540" s="2" t="n"/>
      <c r="G540" s="2" t="n"/>
      <c r="H540" s="2" t="n"/>
      <c r="I540" s="2" t="n"/>
      <c r="J540" s="2" t="n"/>
      <c r="K540" s="2" t="n"/>
      <c r="L540" s="2">
        <f>IF(K540="","",IF(K540="Nuovo",1,IF(K540="Tentativo contatto",1,IF(K540="Contattato",2,IF(K540="Qualificato",4,IF(K540="Visita fissata",5,IF(K540="Visita effettuata",6,IF(K540="Trattativa",7,IF(K540="Offerta",8,IF(K540="Prenotazione",9,IF(K540="Venduto",10,""))))))))))))</f>
        <v/>
      </c>
      <c r="M540" s="2" t="n"/>
      <c r="N540" s="2">
        <f>IF(L540&gt;=4,1,0)</f>
        <v/>
      </c>
      <c r="O540" s="2">
        <f>IF(L540&gt;=6,1,0)</f>
        <v/>
      </c>
      <c r="P540" s="2">
        <f>IF(L540&gt;=7,1,0)</f>
        <v/>
      </c>
      <c r="Q540" s="2">
        <f>IF(L540&gt;=8,1,0)</f>
        <v/>
      </c>
      <c r="R540" s="2">
        <f>IF(L540&gt;=9,1,0)</f>
        <v/>
      </c>
      <c r="S540" s="2">
        <f>IF(OR(L540=10,M540="Vinta"),1,0)</f>
        <v/>
      </c>
      <c r="T540" s="2">
        <f>IF(M540="Persa",1,0)</f>
        <v/>
      </c>
      <c r="U540" s="2" t="n"/>
      <c r="V540" s="2" t="n"/>
      <c r="W540" s="2" t="n"/>
      <c r="X540" s="2" t="n"/>
      <c r="Y540" s="17" t="n"/>
      <c r="Z540" s="17" t="n"/>
      <c r="AA540" s="17" t="n"/>
      <c r="AB540" s="2" t="n"/>
      <c r="AC540" s="2">
        <f>IF(B540="","",IF(AB540="",TODAY()-B540,AB540-B540))</f>
        <v/>
      </c>
      <c r="AD540" s="2" t="n"/>
      <c r="AE540" s="2" t="n"/>
      <c r="AF540" s="2" t="n"/>
      <c r="AG540" s="37">
        <f>IF(B540="","",MAX(B540,IF(U540="",0,U540),IF(W540="",0,W540),IF(AB540="",0,AB540),IF(AN540="",0,AN540)))</f>
        <v/>
      </c>
      <c r="AH540" s="11">
        <f>IF(AG540="","",TODAY()-AG540)</f>
        <v/>
      </c>
      <c r="AI540" s="11">
        <f>IF(B540="","",MIN(100,IF(J540&gt;=300000,20,IF(J540&gt;=200000,10,5))+IF(OR(C540="Referral",C540="Passaparola"),20,IF(OR(C540="Sito web",C540="LinkedIn",C540="Email marketing"),15,10))+IF(L540&gt;=8,25,IF(L540&gt;=6,18,IF(L540&gt;=4,12,5)))+IF(AND(V540&lt;&gt;"",V540&lt;&gt;"Non risponde",V540&lt;&gt;"Non interessato"),10,0)+IF(X540="Eseguita",10,0)+IF(Z540&gt;0,15,0)))</f>
        <v/>
      </c>
      <c r="AJ540" s="11">
        <f>IF(AI540="","",IF(AI540&gt;=80,"Hot",IF(AI540&gt;=60,"Alta",IF(AI540&gt;=40,"Media","Bassa"))))</f>
        <v/>
      </c>
      <c r="AK540" s="11">
        <f>IF(B540="","",IF(U540="",TODAY()-B540,U540-B540))</f>
        <v/>
      </c>
      <c r="AL540" s="11">
        <f>IF(B540="","",IF(M540="Vinta","Chiusa - vinta",IF(M540="Persa","Chiusa - persa",IF(AND(U540="",TODAY()-B540&gt;1),"Contattare subito",IF(AND(M540="In corso",AH540&gt;7),"Lead in stallo",IF(AND(AN540&lt;&gt;"",AN540&lt;TODAY(),M540="In corso"),"Follow-up scaduto",IF(AND(K540="Offerta",Y540="",W540&lt;&gt;"",TODAY()-W540&gt;3),"Verificare offerta","OK"))))))</f>
        <v/>
      </c>
      <c r="AM540" s="38" t="n"/>
      <c r="AN540" s="39" t="n"/>
      <c r="AO540" s="11">
        <f>IF(AND(AN540&lt;&gt;"",AN540&lt;TODAY(),M540="In corso"),1,0)</f>
        <v/>
      </c>
      <c r="AP540" s="84">
        <f>IF(B540="","",IF(OR(M540="Vinta",M540="Persa"),0,IF(AL540="Contattare subito",50,0)+IF(AL540="Follow-up scaduto",40,0)+IF(AL540="Lead in stallo",35,0)+IF(AJ540="Hot",30,IF(AJ540="Alta",20,IF(AJ540="Media",10,0)))+IF(AO540=1,10,0)+L540/10+ROW()/100000))</f>
        <v/>
      </c>
    </row>
    <row r="541">
      <c r="A541" s="2">
        <f>IF(B541="","",ROW()-1)</f>
        <v/>
      </c>
      <c r="B541" s="2" t="n"/>
      <c r="C541" s="2" t="n"/>
      <c r="D541" s="2" t="n"/>
      <c r="E541" s="2" t="n"/>
      <c r="F541" s="2" t="n"/>
      <c r="G541" s="2" t="n"/>
      <c r="H541" s="2" t="n"/>
      <c r="I541" s="2" t="n"/>
      <c r="J541" s="2" t="n"/>
      <c r="K541" s="2" t="n"/>
      <c r="L541" s="2">
        <f>IF(K541="","",IF(K541="Nuovo",1,IF(K541="Tentativo contatto",1,IF(K541="Contattato",2,IF(K541="Qualificato",4,IF(K541="Visita fissata",5,IF(K541="Visita effettuata",6,IF(K541="Trattativa",7,IF(K541="Offerta",8,IF(K541="Prenotazione",9,IF(K541="Venduto",10,""))))))))))))</f>
        <v/>
      </c>
      <c r="M541" s="2" t="n"/>
      <c r="N541" s="2">
        <f>IF(L541&gt;=4,1,0)</f>
        <v/>
      </c>
      <c r="O541" s="2">
        <f>IF(L541&gt;=6,1,0)</f>
        <v/>
      </c>
      <c r="P541" s="2">
        <f>IF(L541&gt;=7,1,0)</f>
        <v/>
      </c>
      <c r="Q541" s="2">
        <f>IF(L541&gt;=8,1,0)</f>
        <v/>
      </c>
      <c r="R541" s="2">
        <f>IF(L541&gt;=9,1,0)</f>
        <v/>
      </c>
      <c r="S541" s="2">
        <f>IF(OR(L541=10,M541="Vinta"),1,0)</f>
        <v/>
      </c>
      <c r="T541" s="2">
        <f>IF(M541="Persa",1,0)</f>
        <v/>
      </c>
      <c r="U541" s="2" t="n"/>
      <c r="V541" s="2" t="n"/>
      <c r="W541" s="2" t="n"/>
      <c r="X541" s="2" t="n"/>
      <c r="Y541" s="17" t="n"/>
      <c r="Z541" s="17" t="n"/>
      <c r="AA541" s="17" t="n"/>
      <c r="AB541" s="2" t="n"/>
      <c r="AC541" s="2">
        <f>IF(B541="","",IF(AB541="",TODAY()-B541,AB541-B541))</f>
        <v/>
      </c>
      <c r="AD541" s="2" t="n"/>
      <c r="AE541" s="2" t="n"/>
      <c r="AF541" s="2" t="n"/>
      <c r="AG541" s="37">
        <f>IF(B541="","",MAX(B541,IF(U541="",0,U541),IF(W541="",0,W541),IF(AB541="",0,AB541),IF(AN541="",0,AN541)))</f>
        <v/>
      </c>
      <c r="AH541" s="11">
        <f>IF(AG541="","",TODAY()-AG541)</f>
        <v/>
      </c>
      <c r="AI541" s="11">
        <f>IF(B541="","",MIN(100,IF(J541&gt;=300000,20,IF(J541&gt;=200000,10,5))+IF(OR(C541="Referral",C541="Passaparola"),20,IF(OR(C541="Sito web",C541="LinkedIn",C541="Email marketing"),15,10))+IF(L541&gt;=8,25,IF(L541&gt;=6,18,IF(L541&gt;=4,12,5)))+IF(AND(V541&lt;&gt;"",V541&lt;&gt;"Non risponde",V541&lt;&gt;"Non interessato"),10,0)+IF(X541="Eseguita",10,0)+IF(Z541&gt;0,15,0)))</f>
        <v/>
      </c>
      <c r="AJ541" s="11">
        <f>IF(AI541="","",IF(AI541&gt;=80,"Hot",IF(AI541&gt;=60,"Alta",IF(AI541&gt;=40,"Media","Bassa"))))</f>
        <v/>
      </c>
      <c r="AK541" s="11">
        <f>IF(B541="","",IF(U541="",TODAY()-B541,U541-B541))</f>
        <v/>
      </c>
      <c r="AL541" s="11">
        <f>IF(B541="","",IF(M541="Vinta","Chiusa - vinta",IF(M541="Persa","Chiusa - persa",IF(AND(U541="",TODAY()-B541&gt;1),"Contattare subito",IF(AND(M541="In corso",AH541&gt;7),"Lead in stallo",IF(AND(AN541&lt;&gt;"",AN541&lt;TODAY(),M541="In corso"),"Follow-up scaduto",IF(AND(K541="Offerta",Y541="",W541&lt;&gt;"",TODAY()-W541&gt;3),"Verificare offerta","OK"))))))</f>
        <v/>
      </c>
      <c r="AM541" s="38" t="n"/>
      <c r="AN541" s="39" t="n"/>
      <c r="AO541" s="11">
        <f>IF(AND(AN541&lt;&gt;"",AN541&lt;TODAY(),M541="In corso"),1,0)</f>
        <v/>
      </c>
      <c r="AP541" s="84">
        <f>IF(B541="","",IF(OR(M541="Vinta",M541="Persa"),0,IF(AL541="Contattare subito",50,0)+IF(AL541="Follow-up scaduto",40,0)+IF(AL541="Lead in stallo",35,0)+IF(AJ541="Hot",30,IF(AJ541="Alta",20,IF(AJ541="Media",10,0)))+IF(AO541=1,10,0)+L541/10+ROW()/100000))</f>
        <v/>
      </c>
    </row>
    <row r="542">
      <c r="A542" s="2">
        <f>IF(B542="","",ROW()-1)</f>
        <v/>
      </c>
      <c r="B542" s="2" t="n"/>
      <c r="C542" s="2" t="n"/>
      <c r="D542" s="2" t="n"/>
      <c r="E542" s="2" t="n"/>
      <c r="F542" s="2" t="n"/>
      <c r="G542" s="2" t="n"/>
      <c r="H542" s="2" t="n"/>
      <c r="I542" s="2" t="n"/>
      <c r="J542" s="2" t="n"/>
      <c r="K542" s="2" t="n"/>
      <c r="L542" s="2">
        <f>IF(K542="","",IF(K542="Nuovo",1,IF(K542="Tentativo contatto",1,IF(K542="Contattato",2,IF(K542="Qualificato",4,IF(K542="Visita fissata",5,IF(K542="Visita effettuata",6,IF(K542="Trattativa",7,IF(K542="Offerta",8,IF(K542="Prenotazione",9,IF(K542="Venduto",10,""))))))))))))</f>
        <v/>
      </c>
      <c r="M542" s="2" t="n"/>
      <c r="N542" s="2">
        <f>IF(L542&gt;=4,1,0)</f>
        <v/>
      </c>
      <c r="O542" s="2">
        <f>IF(L542&gt;=6,1,0)</f>
        <v/>
      </c>
      <c r="P542" s="2">
        <f>IF(L542&gt;=7,1,0)</f>
        <v/>
      </c>
      <c r="Q542" s="2">
        <f>IF(L542&gt;=8,1,0)</f>
        <v/>
      </c>
      <c r="R542" s="2">
        <f>IF(L542&gt;=9,1,0)</f>
        <v/>
      </c>
      <c r="S542" s="2">
        <f>IF(OR(L542=10,M542="Vinta"),1,0)</f>
        <v/>
      </c>
      <c r="T542" s="2">
        <f>IF(M542="Persa",1,0)</f>
        <v/>
      </c>
      <c r="U542" s="2" t="n"/>
      <c r="V542" s="2" t="n"/>
      <c r="W542" s="2" t="n"/>
      <c r="X542" s="2" t="n"/>
      <c r="Y542" s="17" t="n"/>
      <c r="Z542" s="17" t="n"/>
      <c r="AA542" s="17" t="n"/>
      <c r="AB542" s="2" t="n"/>
      <c r="AC542" s="2">
        <f>IF(B542="","",IF(AB542="",TODAY()-B542,AB542-B542))</f>
        <v/>
      </c>
      <c r="AD542" s="2" t="n"/>
      <c r="AE542" s="2" t="n"/>
      <c r="AF542" s="2" t="n"/>
      <c r="AG542" s="37">
        <f>IF(B542="","",MAX(B542,IF(U542="",0,U542),IF(W542="",0,W542),IF(AB542="",0,AB542),IF(AN542="",0,AN542)))</f>
        <v/>
      </c>
      <c r="AH542" s="11">
        <f>IF(AG542="","",TODAY()-AG542)</f>
        <v/>
      </c>
      <c r="AI542" s="11">
        <f>IF(B542="","",MIN(100,IF(J542&gt;=300000,20,IF(J542&gt;=200000,10,5))+IF(OR(C542="Referral",C542="Passaparola"),20,IF(OR(C542="Sito web",C542="LinkedIn",C542="Email marketing"),15,10))+IF(L542&gt;=8,25,IF(L542&gt;=6,18,IF(L542&gt;=4,12,5)))+IF(AND(V542&lt;&gt;"",V542&lt;&gt;"Non risponde",V542&lt;&gt;"Non interessato"),10,0)+IF(X542="Eseguita",10,0)+IF(Z542&gt;0,15,0)))</f>
        <v/>
      </c>
      <c r="AJ542" s="11">
        <f>IF(AI542="","",IF(AI542&gt;=80,"Hot",IF(AI542&gt;=60,"Alta",IF(AI542&gt;=40,"Media","Bassa"))))</f>
        <v/>
      </c>
      <c r="AK542" s="11">
        <f>IF(B542="","",IF(U542="",TODAY()-B542,U542-B542))</f>
        <v/>
      </c>
      <c r="AL542" s="11">
        <f>IF(B542="","",IF(M542="Vinta","Chiusa - vinta",IF(M542="Persa","Chiusa - persa",IF(AND(U542="",TODAY()-B542&gt;1),"Contattare subito",IF(AND(M542="In corso",AH542&gt;7),"Lead in stallo",IF(AND(AN542&lt;&gt;"",AN542&lt;TODAY(),M542="In corso"),"Follow-up scaduto",IF(AND(K542="Offerta",Y542="",W542&lt;&gt;"",TODAY()-W542&gt;3),"Verificare offerta","OK"))))))</f>
        <v/>
      </c>
      <c r="AM542" s="38" t="n"/>
      <c r="AN542" s="39" t="n"/>
      <c r="AO542" s="11">
        <f>IF(AND(AN542&lt;&gt;"",AN542&lt;TODAY(),M542="In corso"),1,0)</f>
        <v/>
      </c>
      <c r="AP542" s="84">
        <f>IF(B542="","",IF(OR(M542="Vinta",M542="Persa"),0,IF(AL542="Contattare subito",50,0)+IF(AL542="Follow-up scaduto",40,0)+IF(AL542="Lead in stallo",35,0)+IF(AJ542="Hot",30,IF(AJ542="Alta",20,IF(AJ542="Media",10,0)))+IF(AO542=1,10,0)+L542/10+ROW()/100000))</f>
        <v/>
      </c>
    </row>
    <row r="543">
      <c r="A543" s="2">
        <f>IF(B543="","",ROW()-1)</f>
        <v/>
      </c>
      <c r="B543" s="2" t="n"/>
      <c r="C543" s="2" t="n"/>
      <c r="D543" s="2" t="n"/>
      <c r="E543" s="2" t="n"/>
      <c r="F543" s="2" t="n"/>
      <c r="G543" s="2" t="n"/>
      <c r="H543" s="2" t="n"/>
      <c r="I543" s="2" t="n"/>
      <c r="J543" s="2" t="n"/>
      <c r="K543" s="2" t="n"/>
      <c r="L543" s="2">
        <f>IF(K543="","",IF(K543="Nuovo",1,IF(K543="Tentativo contatto",1,IF(K543="Contattato",2,IF(K543="Qualificato",4,IF(K543="Visita fissata",5,IF(K543="Visita effettuata",6,IF(K543="Trattativa",7,IF(K543="Offerta",8,IF(K543="Prenotazione",9,IF(K543="Venduto",10,""))))))))))))</f>
        <v/>
      </c>
      <c r="M543" s="2" t="n"/>
      <c r="N543" s="2">
        <f>IF(L543&gt;=4,1,0)</f>
        <v/>
      </c>
      <c r="O543" s="2">
        <f>IF(L543&gt;=6,1,0)</f>
        <v/>
      </c>
      <c r="P543" s="2">
        <f>IF(L543&gt;=7,1,0)</f>
        <v/>
      </c>
      <c r="Q543" s="2">
        <f>IF(L543&gt;=8,1,0)</f>
        <v/>
      </c>
      <c r="R543" s="2">
        <f>IF(L543&gt;=9,1,0)</f>
        <v/>
      </c>
      <c r="S543" s="2">
        <f>IF(OR(L543=10,M543="Vinta"),1,0)</f>
        <v/>
      </c>
      <c r="T543" s="2">
        <f>IF(M543="Persa",1,0)</f>
        <v/>
      </c>
      <c r="U543" s="2" t="n"/>
      <c r="V543" s="2" t="n"/>
      <c r="W543" s="2" t="n"/>
      <c r="X543" s="2" t="n"/>
      <c r="Y543" s="17" t="n"/>
      <c r="Z543" s="17" t="n"/>
      <c r="AA543" s="17" t="n"/>
      <c r="AB543" s="2" t="n"/>
      <c r="AC543" s="2">
        <f>IF(B543="","",IF(AB543="",TODAY()-B543,AB543-B543))</f>
        <v/>
      </c>
      <c r="AD543" s="2" t="n"/>
      <c r="AE543" s="2" t="n"/>
      <c r="AF543" s="2" t="n"/>
      <c r="AG543" s="37">
        <f>IF(B543="","",MAX(B543,IF(U543="",0,U543),IF(W543="",0,W543),IF(AB543="",0,AB543),IF(AN543="",0,AN543)))</f>
        <v/>
      </c>
      <c r="AH543" s="11">
        <f>IF(AG543="","",TODAY()-AG543)</f>
        <v/>
      </c>
      <c r="AI543" s="11">
        <f>IF(B543="","",MIN(100,IF(J543&gt;=300000,20,IF(J543&gt;=200000,10,5))+IF(OR(C543="Referral",C543="Passaparola"),20,IF(OR(C543="Sito web",C543="LinkedIn",C543="Email marketing"),15,10))+IF(L543&gt;=8,25,IF(L543&gt;=6,18,IF(L543&gt;=4,12,5)))+IF(AND(V543&lt;&gt;"",V543&lt;&gt;"Non risponde",V543&lt;&gt;"Non interessato"),10,0)+IF(X543="Eseguita",10,0)+IF(Z543&gt;0,15,0)))</f>
        <v/>
      </c>
      <c r="AJ543" s="11">
        <f>IF(AI543="","",IF(AI543&gt;=80,"Hot",IF(AI543&gt;=60,"Alta",IF(AI543&gt;=40,"Media","Bassa"))))</f>
        <v/>
      </c>
      <c r="AK543" s="11">
        <f>IF(B543="","",IF(U543="",TODAY()-B543,U543-B543))</f>
        <v/>
      </c>
      <c r="AL543" s="11">
        <f>IF(B543="","",IF(M543="Vinta","Chiusa - vinta",IF(M543="Persa","Chiusa - persa",IF(AND(U543="",TODAY()-B543&gt;1),"Contattare subito",IF(AND(M543="In corso",AH543&gt;7),"Lead in stallo",IF(AND(AN543&lt;&gt;"",AN543&lt;TODAY(),M543="In corso"),"Follow-up scaduto",IF(AND(K543="Offerta",Y543="",W543&lt;&gt;"",TODAY()-W543&gt;3),"Verificare offerta","OK"))))))</f>
        <v/>
      </c>
      <c r="AM543" s="38" t="n"/>
      <c r="AN543" s="39" t="n"/>
      <c r="AO543" s="11">
        <f>IF(AND(AN543&lt;&gt;"",AN543&lt;TODAY(),M543="In corso"),1,0)</f>
        <v/>
      </c>
      <c r="AP543" s="84">
        <f>IF(B543="","",IF(OR(M543="Vinta",M543="Persa"),0,IF(AL543="Contattare subito",50,0)+IF(AL543="Follow-up scaduto",40,0)+IF(AL543="Lead in stallo",35,0)+IF(AJ543="Hot",30,IF(AJ543="Alta",20,IF(AJ543="Media",10,0)))+IF(AO543=1,10,0)+L543/10+ROW()/100000))</f>
        <v/>
      </c>
    </row>
    <row r="544">
      <c r="A544" s="2">
        <f>IF(B544="","",ROW()-1)</f>
        <v/>
      </c>
      <c r="B544" s="2" t="n"/>
      <c r="C544" s="2" t="n"/>
      <c r="D544" s="2" t="n"/>
      <c r="E544" s="2" t="n"/>
      <c r="F544" s="2" t="n"/>
      <c r="G544" s="2" t="n"/>
      <c r="H544" s="2" t="n"/>
      <c r="I544" s="2" t="n"/>
      <c r="J544" s="2" t="n"/>
      <c r="K544" s="2" t="n"/>
      <c r="L544" s="2">
        <f>IF(K544="","",IF(K544="Nuovo",1,IF(K544="Tentativo contatto",1,IF(K544="Contattato",2,IF(K544="Qualificato",4,IF(K544="Visita fissata",5,IF(K544="Visita effettuata",6,IF(K544="Trattativa",7,IF(K544="Offerta",8,IF(K544="Prenotazione",9,IF(K544="Venduto",10,""))))))))))))</f>
        <v/>
      </c>
      <c r="M544" s="2" t="n"/>
      <c r="N544" s="2">
        <f>IF(L544&gt;=4,1,0)</f>
        <v/>
      </c>
      <c r="O544" s="2">
        <f>IF(L544&gt;=6,1,0)</f>
        <v/>
      </c>
      <c r="P544" s="2">
        <f>IF(L544&gt;=7,1,0)</f>
        <v/>
      </c>
      <c r="Q544" s="2">
        <f>IF(L544&gt;=8,1,0)</f>
        <v/>
      </c>
      <c r="R544" s="2">
        <f>IF(L544&gt;=9,1,0)</f>
        <v/>
      </c>
      <c r="S544" s="2">
        <f>IF(OR(L544=10,M544="Vinta"),1,0)</f>
        <v/>
      </c>
      <c r="T544" s="2">
        <f>IF(M544="Persa",1,0)</f>
        <v/>
      </c>
      <c r="U544" s="2" t="n"/>
      <c r="V544" s="2" t="n"/>
      <c r="W544" s="2" t="n"/>
      <c r="X544" s="2" t="n"/>
      <c r="Y544" s="17" t="n"/>
      <c r="Z544" s="17" t="n"/>
      <c r="AA544" s="17" t="n"/>
      <c r="AB544" s="2" t="n"/>
      <c r="AC544" s="2">
        <f>IF(B544="","",IF(AB544="",TODAY()-B544,AB544-B544))</f>
        <v/>
      </c>
      <c r="AD544" s="2" t="n"/>
      <c r="AE544" s="2" t="n"/>
      <c r="AF544" s="2" t="n"/>
      <c r="AG544" s="37">
        <f>IF(B544="","",MAX(B544,IF(U544="",0,U544),IF(W544="",0,W544),IF(AB544="",0,AB544),IF(AN544="",0,AN544)))</f>
        <v/>
      </c>
      <c r="AH544" s="11">
        <f>IF(AG544="","",TODAY()-AG544)</f>
        <v/>
      </c>
      <c r="AI544" s="11">
        <f>IF(B544="","",MIN(100,IF(J544&gt;=300000,20,IF(J544&gt;=200000,10,5))+IF(OR(C544="Referral",C544="Passaparola"),20,IF(OR(C544="Sito web",C544="LinkedIn",C544="Email marketing"),15,10))+IF(L544&gt;=8,25,IF(L544&gt;=6,18,IF(L544&gt;=4,12,5)))+IF(AND(V544&lt;&gt;"",V544&lt;&gt;"Non risponde",V544&lt;&gt;"Non interessato"),10,0)+IF(X544="Eseguita",10,0)+IF(Z544&gt;0,15,0)))</f>
        <v/>
      </c>
      <c r="AJ544" s="11">
        <f>IF(AI544="","",IF(AI544&gt;=80,"Hot",IF(AI544&gt;=60,"Alta",IF(AI544&gt;=40,"Media","Bassa"))))</f>
        <v/>
      </c>
      <c r="AK544" s="11">
        <f>IF(B544="","",IF(U544="",TODAY()-B544,U544-B544))</f>
        <v/>
      </c>
      <c r="AL544" s="11">
        <f>IF(B544="","",IF(M544="Vinta","Chiusa - vinta",IF(M544="Persa","Chiusa - persa",IF(AND(U544="",TODAY()-B544&gt;1),"Contattare subito",IF(AND(M544="In corso",AH544&gt;7),"Lead in stallo",IF(AND(AN544&lt;&gt;"",AN544&lt;TODAY(),M544="In corso"),"Follow-up scaduto",IF(AND(K544="Offerta",Y544="",W544&lt;&gt;"",TODAY()-W544&gt;3),"Verificare offerta","OK"))))))</f>
        <v/>
      </c>
      <c r="AM544" s="38" t="n"/>
      <c r="AN544" s="39" t="n"/>
      <c r="AO544" s="11">
        <f>IF(AND(AN544&lt;&gt;"",AN544&lt;TODAY(),M544="In corso"),1,0)</f>
        <v/>
      </c>
      <c r="AP544" s="84">
        <f>IF(B544="","",IF(OR(M544="Vinta",M544="Persa"),0,IF(AL544="Contattare subito",50,0)+IF(AL544="Follow-up scaduto",40,0)+IF(AL544="Lead in stallo",35,0)+IF(AJ544="Hot",30,IF(AJ544="Alta",20,IF(AJ544="Media",10,0)))+IF(AO544=1,10,0)+L544/10+ROW()/100000))</f>
        <v/>
      </c>
    </row>
    <row r="545">
      <c r="A545" s="2">
        <f>IF(B545="","",ROW()-1)</f>
        <v/>
      </c>
      <c r="B545" s="2" t="n"/>
      <c r="C545" s="2" t="n"/>
      <c r="D545" s="2" t="n"/>
      <c r="E545" s="2" t="n"/>
      <c r="F545" s="2" t="n"/>
      <c r="G545" s="2" t="n"/>
      <c r="H545" s="2" t="n"/>
      <c r="I545" s="2" t="n"/>
      <c r="J545" s="2" t="n"/>
      <c r="K545" s="2" t="n"/>
      <c r="L545" s="2">
        <f>IF(K545="","",IF(K545="Nuovo",1,IF(K545="Tentativo contatto",1,IF(K545="Contattato",2,IF(K545="Qualificato",4,IF(K545="Visita fissata",5,IF(K545="Visita effettuata",6,IF(K545="Trattativa",7,IF(K545="Offerta",8,IF(K545="Prenotazione",9,IF(K545="Venduto",10,""))))))))))))</f>
        <v/>
      </c>
      <c r="M545" s="2" t="n"/>
      <c r="N545" s="2">
        <f>IF(L545&gt;=4,1,0)</f>
        <v/>
      </c>
      <c r="O545" s="2">
        <f>IF(L545&gt;=6,1,0)</f>
        <v/>
      </c>
      <c r="P545" s="2">
        <f>IF(L545&gt;=7,1,0)</f>
        <v/>
      </c>
      <c r="Q545" s="2">
        <f>IF(L545&gt;=8,1,0)</f>
        <v/>
      </c>
      <c r="R545" s="2">
        <f>IF(L545&gt;=9,1,0)</f>
        <v/>
      </c>
      <c r="S545" s="2">
        <f>IF(OR(L545=10,M545="Vinta"),1,0)</f>
        <v/>
      </c>
      <c r="T545" s="2">
        <f>IF(M545="Persa",1,0)</f>
        <v/>
      </c>
      <c r="U545" s="2" t="n"/>
      <c r="V545" s="2" t="n"/>
      <c r="W545" s="2" t="n"/>
      <c r="X545" s="2" t="n"/>
      <c r="Y545" s="17" t="n"/>
      <c r="Z545" s="17" t="n"/>
      <c r="AA545" s="17" t="n"/>
      <c r="AB545" s="2" t="n"/>
      <c r="AC545" s="2">
        <f>IF(B545="","",IF(AB545="",TODAY()-B545,AB545-B545))</f>
        <v/>
      </c>
      <c r="AD545" s="2" t="n"/>
      <c r="AE545" s="2" t="n"/>
      <c r="AF545" s="2" t="n"/>
      <c r="AG545" s="37">
        <f>IF(B545="","",MAX(B545,IF(U545="",0,U545),IF(W545="",0,W545),IF(AB545="",0,AB545),IF(AN545="",0,AN545)))</f>
        <v/>
      </c>
      <c r="AH545" s="11">
        <f>IF(AG545="","",TODAY()-AG545)</f>
        <v/>
      </c>
      <c r="AI545" s="11">
        <f>IF(B545="","",MIN(100,IF(J545&gt;=300000,20,IF(J545&gt;=200000,10,5))+IF(OR(C545="Referral",C545="Passaparola"),20,IF(OR(C545="Sito web",C545="LinkedIn",C545="Email marketing"),15,10))+IF(L545&gt;=8,25,IF(L545&gt;=6,18,IF(L545&gt;=4,12,5)))+IF(AND(V545&lt;&gt;"",V545&lt;&gt;"Non risponde",V545&lt;&gt;"Non interessato"),10,0)+IF(X545="Eseguita",10,0)+IF(Z545&gt;0,15,0)))</f>
        <v/>
      </c>
      <c r="AJ545" s="11">
        <f>IF(AI545="","",IF(AI545&gt;=80,"Hot",IF(AI545&gt;=60,"Alta",IF(AI545&gt;=40,"Media","Bassa"))))</f>
        <v/>
      </c>
      <c r="AK545" s="11">
        <f>IF(B545="","",IF(U545="",TODAY()-B545,U545-B545))</f>
        <v/>
      </c>
      <c r="AL545" s="11">
        <f>IF(B545="","",IF(M545="Vinta","Chiusa - vinta",IF(M545="Persa","Chiusa - persa",IF(AND(U545="",TODAY()-B545&gt;1),"Contattare subito",IF(AND(M545="In corso",AH545&gt;7),"Lead in stallo",IF(AND(AN545&lt;&gt;"",AN545&lt;TODAY(),M545="In corso"),"Follow-up scaduto",IF(AND(K545="Offerta",Y545="",W545&lt;&gt;"",TODAY()-W545&gt;3),"Verificare offerta","OK"))))))</f>
        <v/>
      </c>
      <c r="AM545" s="38" t="n"/>
      <c r="AN545" s="39" t="n"/>
      <c r="AO545" s="11">
        <f>IF(AND(AN545&lt;&gt;"",AN545&lt;TODAY(),M545="In corso"),1,0)</f>
        <v/>
      </c>
      <c r="AP545" s="84">
        <f>IF(B545="","",IF(OR(M545="Vinta",M545="Persa"),0,IF(AL545="Contattare subito",50,0)+IF(AL545="Follow-up scaduto",40,0)+IF(AL545="Lead in stallo",35,0)+IF(AJ545="Hot",30,IF(AJ545="Alta",20,IF(AJ545="Media",10,0)))+IF(AO545=1,10,0)+L545/10+ROW()/100000))</f>
        <v/>
      </c>
    </row>
    <row r="546">
      <c r="A546" s="2">
        <f>IF(B546="","",ROW()-1)</f>
        <v/>
      </c>
      <c r="B546" s="2" t="n"/>
      <c r="C546" s="2" t="n"/>
      <c r="D546" s="2" t="n"/>
      <c r="E546" s="2" t="n"/>
      <c r="F546" s="2" t="n"/>
      <c r="G546" s="2" t="n"/>
      <c r="H546" s="2" t="n"/>
      <c r="I546" s="2" t="n"/>
      <c r="J546" s="2" t="n"/>
      <c r="K546" s="2" t="n"/>
      <c r="L546" s="2">
        <f>IF(K546="","",IF(K546="Nuovo",1,IF(K546="Tentativo contatto",1,IF(K546="Contattato",2,IF(K546="Qualificato",4,IF(K546="Visita fissata",5,IF(K546="Visita effettuata",6,IF(K546="Trattativa",7,IF(K546="Offerta",8,IF(K546="Prenotazione",9,IF(K546="Venduto",10,""))))))))))))</f>
        <v/>
      </c>
      <c r="M546" s="2" t="n"/>
      <c r="N546" s="2">
        <f>IF(L546&gt;=4,1,0)</f>
        <v/>
      </c>
      <c r="O546" s="2">
        <f>IF(L546&gt;=6,1,0)</f>
        <v/>
      </c>
      <c r="P546" s="2">
        <f>IF(L546&gt;=7,1,0)</f>
        <v/>
      </c>
      <c r="Q546" s="2">
        <f>IF(L546&gt;=8,1,0)</f>
        <v/>
      </c>
      <c r="R546" s="2">
        <f>IF(L546&gt;=9,1,0)</f>
        <v/>
      </c>
      <c r="S546" s="2">
        <f>IF(OR(L546=10,M546="Vinta"),1,0)</f>
        <v/>
      </c>
      <c r="T546" s="2">
        <f>IF(M546="Persa",1,0)</f>
        <v/>
      </c>
      <c r="U546" s="2" t="n"/>
      <c r="V546" s="2" t="n"/>
      <c r="W546" s="2" t="n"/>
      <c r="X546" s="2" t="n"/>
      <c r="Y546" s="17" t="n"/>
      <c r="Z546" s="17" t="n"/>
      <c r="AA546" s="17" t="n"/>
      <c r="AB546" s="2" t="n"/>
      <c r="AC546" s="2">
        <f>IF(B546="","",IF(AB546="",TODAY()-B546,AB546-B546))</f>
        <v/>
      </c>
      <c r="AD546" s="2" t="n"/>
      <c r="AE546" s="2" t="n"/>
      <c r="AF546" s="2" t="n"/>
      <c r="AG546" s="37">
        <f>IF(B546="","",MAX(B546,IF(U546="",0,U546),IF(W546="",0,W546),IF(AB546="",0,AB546),IF(AN546="",0,AN546)))</f>
        <v/>
      </c>
      <c r="AH546" s="11">
        <f>IF(AG546="","",TODAY()-AG546)</f>
        <v/>
      </c>
      <c r="AI546" s="11">
        <f>IF(B546="","",MIN(100,IF(J546&gt;=300000,20,IF(J546&gt;=200000,10,5))+IF(OR(C546="Referral",C546="Passaparola"),20,IF(OR(C546="Sito web",C546="LinkedIn",C546="Email marketing"),15,10))+IF(L546&gt;=8,25,IF(L546&gt;=6,18,IF(L546&gt;=4,12,5)))+IF(AND(V546&lt;&gt;"",V546&lt;&gt;"Non risponde",V546&lt;&gt;"Non interessato"),10,0)+IF(X546="Eseguita",10,0)+IF(Z546&gt;0,15,0)))</f>
        <v/>
      </c>
      <c r="AJ546" s="11">
        <f>IF(AI546="","",IF(AI546&gt;=80,"Hot",IF(AI546&gt;=60,"Alta",IF(AI546&gt;=40,"Media","Bassa"))))</f>
        <v/>
      </c>
      <c r="AK546" s="11">
        <f>IF(B546="","",IF(U546="",TODAY()-B546,U546-B546))</f>
        <v/>
      </c>
      <c r="AL546" s="11">
        <f>IF(B546="","",IF(M546="Vinta","Chiusa - vinta",IF(M546="Persa","Chiusa - persa",IF(AND(U546="",TODAY()-B546&gt;1),"Contattare subito",IF(AND(M546="In corso",AH546&gt;7),"Lead in stallo",IF(AND(AN546&lt;&gt;"",AN546&lt;TODAY(),M546="In corso"),"Follow-up scaduto",IF(AND(K546="Offerta",Y546="",W546&lt;&gt;"",TODAY()-W546&gt;3),"Verificare offerta","OK"))))))</f>
        <v/>
      </c>
      <c r="AM546" s="38" t="n"/>
      <c r="AN546" s="39" t="n"/>
      <c r="AO546" s="11">
        <f>IF(AND(AN546&lt;&gt;"",AN546&lt;TODAY(),M546="In corso"),1,0)</f>
        <v/>
      </c>
      <c r="AP546" s="84">
        <f>IF(B546="","",IF(OR(M546="Vinta",M546="Persa"),0,IF(AL546="Contattare subito",50,0)+IF(AL546="Follow-up scaduto",40,0)+IF(AL546="Lead in stallo",35,0)+IF(AJ546="Hot",30,IF(AJ546="Alta",20,IF(AJ546="Media",10,0)))+IF(AO546=1,10,0)+L546/10+ROW()/100000))</f>
        <v/>
      </c>
    </row>
    <row r="547">
      <c r="A547" s="2">
        <f>IF(B547="","",ROW()-1)</f>
        <v/>
      </c>
      <c r="B547" s="2" t="n"/>
      <c r="C547" s="2" t="n"/>
      <c r="D547" s="2" t="n"/>
      <c r="E547" s="2" t="n"/>
      <c r="F547" s="2" t="n"/>
      <c r="G547" s="2" t="n"/>
      <c r="H547" s="2" t="n"/>
      <c r="I547" s="2" t="n"/>
      <c r="J547" s="2" t="n"/>
      <c r="K547" s="2" t="n"/>
      <c r="L547" s="2">
        <f>IF(K547="","",IF(K547="Nuovo",1,IF(K547="Tentativo contatto",1,IF(K547="Contattato",2,IF(K547="Qualificato",4,IF(K547="Visita fissata",5,IF(K547="Visita effettuata",6,IF(K547="Trattativa",7,IF(K547="Offerta",8,IF(K547="Prenotazione",9,IF(K547="Venduto",10,""))))))))))))</f>
        <v/>
      </c>
      <c r="M547" s="2" t="n"/>
      <c r="N547" s="2">
        <f>IF(L547&gt;=4,1,0)</f>
        <v/>
      </c>
      <c r="O547" s="2">
        <f>IF(L547&gt;=6,1,0)</f>
        <v/>
      </c>
      <c r="P547" s="2">
        <f>IF(L547&gt;=7,1,0)</f>
        <v/>
      </c>
      <c r="Q547" s="2">
        <f>IF(L547&gt;=8,1,0)</f>
        <v/>
      </c>
      <c r="R547" s="2">
        <f>IF(L547&gt;=9,1,0)</f>
        <v/>
      </c>
      <c r="S547" s="2">
        <f>IF(OR(L547=10,M547="Vinta"),1,0)</f>
        <v/>
      </c>
      <c r="T547" s="2">
        <f>IF(M547="Persa",1,0)</f>
        <v/>
      </c>
      <c r="U547" s="2" t="n"/>
      <c r="V547" s="2" t="n"/>
      <c r="W547" s="2" t="n"/>
      <c r="X547" s="2" t="n"/>
      <c r="Y547" s="17" t="n"/>
      <c r="Z547" s="17" t="n"/>
      <c r="AA547" s="17" t="n"/>
      <c r="AB547" s="2" t="n"/>
      <c r="AC547" s="2">
        <f>IF(B547="","",IF(AB547="",TODAY()-B547,AB547-B547))</f>
        <v/>
      </c>
      <c r="AD547" s="2" t="n"/>
      <c r="AE547" s="2" t="n"/>
      <c r="AF547" s="2" t="n"/>
      <c r="AG547" s="37">
        <f>IF(B547="","",MAX(B547,IF(U547="",0,U547),IF(W547="",0,W547),IF(AB547="",0,AB547),IF(AN547="",0,AN547)))</f>
        <v/>
      </c>
      <c r="AH547" s="11">
        <f>IF(AG547="","",TODAY()-AG547)</f>
        <v/>
      </c>
      <c r="AI547" s="11">
        <f>IF(B547="","",MIN(100,IF(J547&gt;=300000,20,IF(J547&gt;=200000,10,5))+IF(OR(C547="Referral",C547="Passaparola"),20,IF(OR(C547="Sito web",C547="LinkedIn",C547="Email marketing"),15,10))+IF(L547&gt;=8,25,IF(L547&gt;=6,18,IF(L547&gt;=4,12,5)))+IF(AND(V547&lt;&gt;"",V547&lt;&gt;"Non risponde",V547&lt;&gt;"Non interessato"),10,0)+IF(X547="Eseguita",10,0)+IF(Z547&gt;0,15,0)))</f>
        <v/>
      </c>
      <c r="AJ547" s="11">
        <f>IF(AI547="","",IF(AI547&gt;=80,"Hot",IF(AI547&gt;=60,"Alta",IF(AI547&gt;=40,"Media","Bassa"))))</f>
        <v/>
      </c>
      <c r="AK547" s="11">
        <f>IF(B547="","",IF(U547="",TODAY()-B547,U547-B547))</f>
        <v/>
      </c>
      <c r="AL547" s="11">
        <f>IF(B547="","",IF(M547="Vinta","Chiusa - vinta",IF(M547="Persa","Chiusa - persa",IF(AND(U547="",TODAY()-B547&gt;1),"Contattare subito",IF(AND(M547="In corso",AH547&gt;7),"Lead in stallo",IF(AND(AN547&lt;&gt;"",AN547&lt;TODAY(),M547="In corso"),"Follow-up scaduto",IF(AND(K547="Offerta",Y547="",W547&lt;&gt;"",TODAY()-W547&gt;3),"Verificare offerta","OK"))))))</f>
        <v/>
      </c>
      <c r="AM547" s="38" t="n"/>
      <c r="AN547" s="39" t="n"/>
      <c r="AO547" s="11">
        <f>IF(AND(AN547&lt;&gt;"",AN547&lt;TODAY(),M547="In corso"),1,0)</f>
        <v/>
      </c>
      <c r="AP547" s="84">
        <f>IF(B547="","",IF(OR(M547="Vinta",M547="Persa"),0,IF(AL547="Contattare subito",50,0)+IF(AL547="Follow-up scaduto",40,0)+IF(AL547="Lead in stallo",35,0)+IF(AJ547="Hot",30,IF(AJ547="Alta",20,IF(AJ547="Media",10,0)))+IF(AO547=1,10,0)+L547/10+ROW()/100000))</f>
        <v/>
      </c>
    </row>
    <row r="548">
      <c r="A548" s="2">
        <f>IF(B548="","",ROW()-1)</f>
        <v/>
      </c>
      <c r="B548" s="2" t="n"/>
      <c r="C548" s="2" t="n"/>
      <c r="D548" s="2" t="n"/>
      <c r="E548" s="2" t="n"/>
      <c r="F548" s="2" t="n"/>
      <c r="G548" s="2" t="n"/>
      <c r="H548" s="2" t="n"/>
      <c r="I548" s="2" t="n"/>
      <c r="J548" s="2" t="n"/>
      <c r="K548" s="2" t="n"/>
      <c r="L548" s="2">
        <f>IF(K548="","",IF(K548="Nuovo",1,IF(K548="Tentativo contatto",1,IF(K548="Contattato",2,IF(K548="Qualificato",4,IF(K548="Visita fissata",5,IF(K548="Visita effettuata",6,IF(K548="Trattativa",7,IF(K548="Offerta",8,IF(K548="Prenotazione",9,IF(K548="Venduto",10,""))))))))))))</f>
        <v/>
      </c>
      <c r="M548" s="2" t="n"/>
      <c r="N548" s="2">
        <f>IF(L548&gt;=4,1,0)</f>
        <v/>
      </c>
      <c r="O548" s="2">
        <f>IF(L548&gt;=6,1,0)</f>
        <v/>
      </c>
      <c r="P548" s="2">
        <f>IF(L548&gt;=7,1,0)</f>
        <v/>
      </c>
      <c r="Q548" s="2">
        <f>IF(L548&gt;=8,1,0)</f>
        <v/>
      </c>
      <c r="R548" s="2">
        <f>IF(L548&gt;=9,1,0)</f>
        <v/>
      </c>
      <c r="S548" s="2">
        <f>IF(OR(L548=10,M548="Vinta"),1,0)</f>
        <v/>
      </c>
      <c r="T548" s="2">
        <f>IF(M548="Persa",1,0)</f>
        <v/>
      </c>
      <c r="U548" s="2" t="n"/>
      <c r="V548" s="2" t="n"/>
      <c r="W548" s="2" t="n"/>
      <c r="X548" s="2" t="n"/>
      <c r="Y548" s="17" t="n"/>
      <c r="Z548" s="17" t="n"/>
      <c r="AA548" s="17" t="n"/>
      <c r="AB548" s="2" t="n"/>
      <c r="AC548" s="2">
        <f>IF(B548="","",IF(AB548="",TODAY()-B548,AB548-B548))</f>
        <v/>
      </c>
      <c r="AD548" s="2" t="n"/>
      <c r="AE548" s="2" t="n"/>
      <c r="AF548" s="2" t="n"/>
      <c r="AG548" s="37">
        <f>IF(B548="","",MAX(B548,IF(U548="",0,U548),IF(W548="",0,W548),IF(AB548="",0,AB548),IF(AN548="",0,AN548)))</f>
        <v/>
      </c>
      <c r="AH548" s="11">
        <f>IF(AG548="","",TODAY()-AG548)</f>
        <v/>
      </c>
      <c r="AI548" s="11">
        <f>IF(B548="","",MIN(100,IF(J548&gt;=300000,20,IF(J548&gt;=200000,10,5))+IF(OR(C548="Referral",C548="Passaparola"),20,IF(OR(C548="Sito web",C548="LinkedIn",C548="Email marketing"),15,10))+IF(L548&gt;=8,25,IF(L548&gt;=6,18,IF(L548&gt;=4,12,5)))+IF(AND(V548&lt;&gt;"",V548&lt;&gt;"Non risponde",V548&lt;&gt;"Non interessato"),10,0)+IF(X548="Eseguita",10,0)+IF(Z548&gt;0,15,0)))</f>
        <v/>
      </c>
      <c r="AJ548" s="11">
        <f>IF(AI548="","",IF(AI548&gt;=80,"Hot",IF(AI548&gt;=60,"Alta",IF(AI548&gt;=40,"Media","Bassa"))))</f>
        <v/>
      </c>
      <c r="AK548" s="11">
        <f>IF(B548="","",IF(U548="",TODAY()-B548,U548-B548))</f>
        <v/>
      </c>
      <c r="AL548" s="11">
        <f>IF(B548="","",IF(M548="Vinta","Chiusa - vinta",IF(M548="Persa","Chiusa - persa",IF(AND(U548="",TODAY()-B548&gt;1),"Contattare subito",IF(AND(M548="In corso",AH548&gt;7),"Lead in stallo",IF(AND(AN548&lt;&gt;"",AN548&lt;TODAY(),M548="In corso"),"Follow-up scaduto",IF(AND(K548="Offerta",Y548="",W548&lt;&gt;"",TODAY()-W548&gt;3),"Verificare offerta","OK"))))))</f>
        <v/>
      </c>
      <c r="AM548" s="38" t="n"/>
      <c r="AN548" s="39" t="n"/>
      <c r="AO548" s="11">
        <f>IF(AND(AN548&lt;&gt;"",AN548&lt;TODAY(),M548="In corso"),1,0)</f>
        <v/>
      </c>
      <c r="AP548" s="84">
        <f>IF(B548="","",IF(OR(M548="Vinta",M548="Persa"),0,IF(AL548="Contattare subito",50,0)+IF(AL548="Follow-up scaduto",40,0)+IF(AL548="Lead in stallo",35,0)+IF(AJ548="Hot",30,IF(AJ548="Alta",20,IF(AJ548="Media",10,0)))+IF(AO548=1,10,0)+L548/10+ROW()/100000))</f>
        <v/>
      </c>
    </row>
    <row r="549">
      <c r="A549" s="2">
        <f>IF(B549="","",ROW()-1)</f>
        <v/>
      </c>
      <c r="B549" s="2" t="n"/>
      <c r="C549" s="2" t="n"/>
      <c r="D549" s="2" t="n"/>
      <c r="E549" s="2" t="n"/>
      <c r="F549" s="2" t="n"/>
      <c r="G549" s="2" t="n"/>
      <c r="H549" s="2" t="n"/>
      <c r="I549" s="2" t="n"/>
      <c r="J549" s="2" t="n"/>
      <c r="K549" s="2" t="n"/>
      <c r="L549" s="2">
        <f>IF(K549="","",IF(K549="Nuovo",1,IF(K549="Tentativo contatto",1,IF(K549="Contattato",2,IF(K549="Qualificato",4,IF(K549="Visita fissata",5,IF(K549="Visita effettuata",6,IF(K549="Trattativa",7,IF(K549="Offerta",8,IF(K549="Prenotazione",9,IF(K549="Venduto",10,""))))))))))))</f>
        <v/>
      </c>
      <c r="M549" s="2" t="n"/>
      <c r="N549" s="2">
        <f>IF(L549&gt;=4,1,0)</f>
        <v/>
      </c>
      <c r="O549" s="2">
        <f>IF(L549&gt;=6,1,0)</f>
        <v/>
      </c>
      <c r="P549" s="2">
        <f>IF(L549&gt;=7,1,0)</f>
        <v/>
      </c>
      <c r="Q549" s="2">
        <f>IF(L549&gt;=8,1,0)</f>
        <v/>
      </c>
      <c r="R549" s="2">
        <f>IF(L549&gt;=9,1,0)</f>
        <v/>
      </c>
      <c r="S549" s="2">
        <f>IF(OR(L549=10,M549="Vinta"),1,0)</f>
        <v/>
      </c>
      <c r="T549" s="2">
        <f>IF(M549="Persa",1,0)</f>
        <v/>
      </c>
      <c r="U549" s="2" t="n"/>
      <c r="V549" s="2" t="n"/>
      <c r="W549" s="2" t="n"/>
      <c r="X549" s="2" t="n"/>
      <c r="Y549" s="17" t="n"/>
      <c r="Z549" s="17" t="n"/>
      <c r="AA549" s="17" t="n"/>
      <c r="AB549" s="2" t="n"/>
      <c r="AC549" s="2">
        <f>IF(B549="","",IF(AB549="",TODAY()-B549,AB549-B549))</f>
        <v/>
      </c>
      <c r="AD549" s="2" t="n"/>
      <c r="AE549" s="2" t="n"/>
      <c r="AF549" s="2" t="n"/>
      <c r="AG549" s="37">
        <f>IF(B549="","",MAX(B549,IF(U549="",0,U549),IF(W549="",0,W549),IF(AB549="",0,AB549),IF(AN549="",0,AN549)))</f>
        <v/>
      </c>
      <c r="AH549" s="11">
        <f>IF(AG549="","",TODAY()-AG549)</f>
        <v/>
      </c>
      <c r="AI549" s="11">
        <f>IF(B549="","",MIN(100,IF(J549&gt;=300000,20,IF(J549&gt;=200000,10,5))+IF(OR(C549="Referral",C549="Passaparola"),20,IF(OR(C549="Sito web",C549="LinkedIn",C549="Email marketing"),15,10))+IF(L549&gt;=8,25,IF(L549&gt;=6,18,IF(L549&gt;=4,12,5)))+IF(AND(V549&lt;&gt;"",V549&lt;&gt;"Non risponde",V549&lt;&gt;"Non interessato"),10,0)+IF(X549="Eseguita",10,0)+IF(Z549&gt;0,15,0)))</f>
        <v/>
      </c>
      <c r="AJ549" s="11">
        <f>IF(AI549="","",IF(AI549&gt;=80,"Hot",IF(AI549&gt;=60,"Alta",IF(AI549&gt;=40,"Media","Bassa"))))</f>
        <v/>
      </c>
      <c r="AK549" s="11">
        <f>IF(B549="","",IF(U549="",TODAY()-B549,U549-B549))</f>
        <v/>
      </c>
      <c r="AL549" s="11">
        <f>IF(B549="","",IF(M549="Vinta","Chiusa - vinta",IF(M549="Persa","Chiusa - persa",IF(AND(U549="",TODAY()-B549&gt;1),"Contattare subito",IF(AND(M549="In corso",AH549&gt;7),"Lead in stallo",IF(AND(AN549&lt;&gt;"",AN549&lt;TODAY(),M549="In corso"),"Follow-up scaduto",IF(AND(K549="Offerta",Y549="",W549&lt;&gt;"",TODAY()-W549&gt;3),"Verificare offerta","OK"))))))</f>
        <v/>
      </c>
      <c r="AM549" s="38" t="n"/>
      <c r="AN549" s="39" t="n"/>
      <c r="AO549" s="11">
        <f>IF(AND(AN549&lt;&gt;"",AN549&lt;TODAY(),M549="In corso"),1,0)</f>
        <v/>
      </c>
      <c r="AP549" s="84">
        <f>IF(B549="","",IF(OR(M549="Vinta",M549="Persa"),0,IF(AL549="Contattare subito",50,0)+IF(AL549="Follow-up scaduto",40,0)+IF(AL549="Lead in stallo",35,0)+IF(AJ549="Hot",30,IF(AJ549="Alta",20,IF(AJ549="Media",10,0)))+IF(AO549=1,10,0)+L549/10+ROW()/100000))</f>
        <v/>
      </c>
    </row>
    <row r="550">
      <c r="A550" s="2">
        <f>IF(B550="","",ROW()-1)</f>
        <v/>
      </c>
      <c r="B550" s="2" t="n"/>
      <c r="C550" s="2" t="n"/>
      <c r="D550" s="2" t="n"/>
      <c r="E550" s="2" t="n"/>
      <c r="F550" s="2" t="n"/>
      <c r="G550" s="2" t="n"/>
      <c r="H550" s="2" t="n"/>
      <c r="I550" s="2" t="n"/>
      <c r="J550" s="2" t="n"/>
      <c r="K550" s="2" t="n"/>
      <c r="L550" s="2">
        <f>IF(K550="","",IF(K550="Nuovo",1,IF(K550="Tentativo contatto",1,IF(K550="Contattato",2,IF(K550="Qualificato",4,IF(K550="Visita fissata",5,IF(K550="Visita effettuata",6,IF(K550="Trattativa",7,IF(K550="Offerta",8,IF(K550="Prenotazione",9,IF(K550="Venduto",10,""))))))))))))</f>
        <v/>
      </c>
      <c r="M550" s="2" t="n"/>
      <c r="N550" s="2">
        <f>IF(L550&gt;=4,1,0)</f>
        <v/>
      </c>
      <c r="O550" s="2">
        <f>IF(L550&gt;=6,1,0)</f>
        <v/>
      </c>
      <c r="P550" s="2">
        <f>IF(L550&gt;=7,1,0)</f>
        <v/>
      </c>
      <c r="Q550" s="2">
        <f>IF(L550&gt;=8,1,0)</f>
        <v/>
      </c>
      <c r="R550" s="2">
        <f>IF(L550&gt;=9,1,0)</f>
        <v/>
      </c>
      <c r="S550" s="2">
        <f>IF(OR(L550=10,M550="Vinta"),1,0)</f>
        <v/>
      </c>
      <c r="T550" s="2">
        <f>IF(M550="Persa",1,0)</f>
        <v/>
      </c>
      <c r="U550" s="2" t="n"/>
      <c r="V550" s="2" t="n"/>
      <c r="W550" s="2" t="n"/>
      <c r="X550" s="2" t="n"/>
      <c r="Y550" s="17" t="n"/>
      <c r="Z550" s="17" t="n"/>
      <c r="AA550" s="17" t="n"/>
      <c r="AB550" s="2" t="n"/>
      <c r="AC550" s="2">
        <f>IF(B550="","",IF(AB550="",TODAY()-B550,AB550-B550))</f>
        <v/>
      </c>
      <c r="AD550" s="2" t="n"/>
      <c r="AE550" s="2" t="n"/>
      <c r="AF550" s="2" t="n"/>
      <c r="AG550" s="37">
        <f>IF(B550="","",MAX(B550,IF(U550="",0,U550),IF(W550="",0,W550),IF(AB550="",0,AB550),IF(AN550="",0,AN550)))</f>
        <v/>
      </c>
      <c r="AH550" s="11">
        <f>IF(AG550="","",TODAY()-AG550)</f>
        <v/>
      </c>
      <c r="AI550" s="11">
        <f>IF(B550="","",MIN(100,IF(J550&gt;=300000,20,IF(J550&gt;=200000,10,5))+IF(OR(C550="Referral",C550="Passaparola"),20,IF(OR(C550="Sito web",C550="LinkedIn",C550="Email marketing"),15,10))+IF(L550&gt;=8,25,IF(L550&gt;=6,18,IF(L550&gt;=4,12,5)))+IF(AND(V550&lt;&gt;"",V550&lt;&gt;"Non risponde",V550&lt;&gt;"Non interessato"),10,0)+IF(X550="Eseguita",10,0)+IF(Z550&gt;0,15,0)))</f>
        <v/>
      </c>
      <c r="AJ550" s="11">
        <f>IF(AI550="","",IF(AI550&gt;=80,"Hot",IF(AI550&gt;=60,"Alta",IF(AI550&gt;=40,"Media","Bassa"))))</f>
        <v/>
      </c>
      <c r="AK550" s="11">
        <f>IF(B550="","",IF(U550="",TODAY()-B550,U550-B550))</f>
        <v/>
      </c>
      <c r="AL550" s="11">
        <f>IF(B550="","",IF(M550="Vinta","Chiusa - vinta",IF(M550="Persa","Chiusa - persa",IF(AND(U550="",TODAY()-B550&gt;1),"Contattare subito",IF(AND(M550="In corso",AH550&gt;7),"Lead in stallo",IF(AND(AN550&lt;&gt;"",AN550&lt;TODAY(),M550="In corso"),"Follow-up scaduto",IF(AND(K550="Offerta",Y550="",W550&lt;&gt;"",TODAY()-W550&gt;3),"Verificare offerta","OK"))))))</f>
        <v/>
      </c>
      <c r="AM550" s="38" t="n"/>
      <c r="AN550" s="39" t="n"/>
      <c r="AO550" s="11">
        <f>IF(AND(AN550&lt;&gt;"",AN550&lt;TODAY(),M550="In corso"),1,0)</f>
        <v/>
      </c>
      <c r="AP550" s="84">
        <f>IF(B550="","",IF(OR(M550="Vinta",M550="Persa"),0,IF(AL550="Contattare subito",50,0)+IF(AL550="Follow-up scaduto",40,0)+IF(AL550="Lead in stallo",35,0)+IF(AJ550="Hot",30,IF(AJ550="Alta",20,IF(AJ550="Media",10,0)))+IF(AO550=1,10,0)+L550/10+ROW()/100000))</f>
        <v/>
      </c>
    </row>
    <row r="551">
      <c r="A551" s="2">
        <f>IF(B551="","",ROW()-1)</f>
        <v/>
      </c>
      <c r="B551" s="2" t="n"/>
      <c r="C551" s="2" t="n"/>
      <c r="D551" s="2" t="n"/>
      <c r="E551" s="2" t="n"/>
      <c r="F551" s="2" t="n"/>
      <c r="G551" s="2" t="n"/>
      <c r="H551" s="2" t="n"/>
      <c r="I551" s="2" t="n"/>
      <c r="J551" s="2" t="n"/>
      <c r="K551" s="2" t="n"/>
      <c r="L551" s="2">
        <f>IF(K551="","",IF(K551="Nuovo",1,IF(K551="Tentativo contatto",1,IF(K551="Contattato",2,IF(K551="Qualificato",4,IF(K551="Visita fissata",5,IF(K551="Visita effettuata",6,IF(K551="Trattativa",7,IF(K551="Offerta",8,IF(K551="Prenotazione",9,IF(K551="Venduto",10,""))))))))))))</f>
        <v/>
      </c>
      <c r="M551" s="2" t="n"/>
      <c r="N551" s="2">
        <f>IF(L551&gt;=4,1,0)</f>
        <v/>
      </c>
      <c r="O551" s="2">
        <f>IF(L551&gt;=6,1,0)</f>
        <v/>
      </c>
      <c r="P551" s="2">
        <f>IF(L551&gt;=7,1,0)</f>
        <v/>
      </c>
      <c r="Q551" s="2">
        <f>IF(L551&gt;=8,1,0)</f>
        <v/>
      </c>
      <c r="R551" s="2">
        <f>IF(L551&gt;=9,1,0)</f>
        <v/>
      </c>
      <c r="S551" s="2">
        <f>IF(OR(L551=10,M551="Vinta"),1,0)</f>
        <v/>
      </c>
      <c r="T551" s="2">
        <f>IF(M551="Persa",1,0)</f>
        <v/>
      </c>
      <c r="U551" s="2" t="n"/>
      <c r="V551" s="2" t="n"/>
      <c r="W551" s="2" t="n"/>
      <c r="X551" s="2" t="n"/>
      <c r="Y551" s="17" t="n"/>
      <c r="Z551" s="17" t="n"/>
      <c r="AA551" s="17" t="n"/>
      <c r="AB551" s="2" t="n"/>
      <c r="AC551" s="2">
        <f>IF(B551="","",IF(AB551="",TODAY()-B551,AB551-B551))</f>
        <v/>
      </c>
      <c r="AD551" s="2" t="n"/>
      <c r="AE551" s="2" t="n"/>
      <c r="AF551" s="2" t="n"/>
      <c r="AG551" s="37">
        <f>IF(B551="","",MAX(B551,IF(U551="",0,U551),IF(W551="",0,W551),IF(AB551="",0,AB551),IF(AN551="",0,AN551)))</f>
        <v/>
      </c>
      <c r="AH551" s="11">
        <f>IF(AG551="","",TODAY()-AG551)</f>
        <v/>
      </c>
      <c r="AI551" s="11">
        <f>IF(B551="","",MIN(100,IF(J551&gt;=300000,20,IF(J551&gt;=200000,10,5))+IF(OR(C551="Referral",C551="Passaparola"),20,IF(OR(C551="Sito web",C551="LinkedIn",C551="Email marketing"),15,10))+IF(L551&gt;=8,25,IF(L551&gt;=6,18,IF(L551&gt;=4,12,5)))+IF(AND(V551&lt;&gt;"",V551&lt;&gt;"Non risponde",V551&lt;&gt;"Non interessato"),10,0)+IF(X551="Eseguita",10,0)+IF(Z551&gt;0,15,0)))</f>
        <v/>
      </c>
      <c r="AJ551" s="11">
        <f>IF(AI551="","",IF(AI551&gt;=80,"Hot",IF(AI551&gt;=60,"Alta",IF(AI551&gt;=40,"Media","Bassa"))))</f>
        <v/>
      </c>
      <c r="AK551" s="11">
        <f>IF(B551="","",IF(U551="",TODAY()-B551,U551-B551))</f>
        <v/>
      </c>
      <c r="AL551" s="11">
        <f>IF(B551="","",IF(M551="Vinta","Chiusa - vinta",IF(M551="Persa","Chiusa - persa",IF(AND(U551="",TODAY()-B551&gt;1),"Contattare subito",IF(AND(M551="In corso",AH551&gt;7),"Lead in stallo",IF(AND(AN551&lt;&gt;"",AN551&lt;TODAY(),M551="In corso"),"Follow-up scaduto",IF(AND(K551="Offerta",Y551="",W551&lt;&gt;"",TODAY()-W551&gt;3),"Verificare offerta","OK"))))))</f>
        <v/>
      </c>
      <c r="AM551" s="38" t="n"/>
      <c r="AN551" s="39" t="n"/>
      <c r="AO551" s="11">
        <f>IF(AND(AN551&lt;&gt;"",AN551&lt;TODAY(),M551="In corso"),1,0)</f>
        <v/>
      </c>
      <c r="AP551" s="84">
        <f>IF(B551="","",IF(OR(M551="Vinta",M551="Persa"),0,IF(AL551="Contattare subito",50,0)+IF(AL551="Follow-up scaduto",40,0)+IF(AL551="Lead in stallo",35,0)+IF(AJ551="Hot",30,IF(AJ551="Alta",20,IF(AJ551="Media",10,0)))+IF(AO551=1,10,0)+L551/10+ROW()/100000))</f>
        <v/>
      </c>
    </row>
    <row r="552">
      <c r="A552" s="2">
        <f>IF(B552="","",ROW()-1)</f>
        <v/>
      </c>
      <c r="B552" s="2" t="n"/>
      <c r="C552" s="2" t="n"/>
      <c r="D552" s="2" t="n"/>
      <c r="E552" s="2" t="n"/>
      <c r="F552" s="2" t="n"/>
      <c r="G552" s="2" t="n"/>
      <c r="H552" s="2" t="n"/>
      <c r="I552" s="2" t="n"/>
      <c r="J552" s="2" t="n"/>
      <c r="K552" s="2" t="n"/>
      <c r="L552" s="2">
        <f>IF(K552="","",IF(K552="Nuovo",1,IF(K552="Tentativo contatto",1,IF(K552="Contattato",2,IF(K552="Qualificato",4,IF(K552="Visita fissata",5,IF(K552="Visita effettuata",6,IF(K552="Trattativa",7,IF(K552="Offerta",8,IF(K552="Prenotazione",9,IF(K552="Venduto",10,""))))))))))))</f>
        <v/>
      </c>
      <c r="M552" s="2" t="n"/>
      <c r="N552" s="2">
        <f>IF(L552&gt;=4,1,0)</f>
        <v/>
      </c>
      <c r="O552" s="2">
        <f>IF(L552&gt;=6,1,0)</f>
        <v/>
      </c>
      <c r="P552" s="2">
        <f>IF(L552&gt;=7,1,0)</f>
        <v/>
      </c>
      <c r="Q552" s="2">
        <f>IF(L552&gt;=8,1,0)</f>
        <v/>
      </c>
      <c r="R552" s="2">
        <f>IF(L552&gt;=9,1,0)</f>
        <v/>
      </c>
      <c r="S552" s="2">
        <f>IF(OR(L552=10,M552="Vinta"),1,0)</f>
        <v/>
      </c>
      <c r="T552" s="2">
        <f>IF(M552="Persa",1,0)</f>
        <v/>
      </c>
      <c r="U552" s="2" t="n"/>
      <c r="V552" s="2" t="n"/>
      <c r="W552" s="2" t="n"/>
      <c r="X552" s="2" t="n"/>
      <c r="Y552" s="17" t="n"/>
      <c r="Z552" s="17" t="n"/>
      <c r="AA552" s="17" t="n"/>
      <c r="AB552" s="2" t="n"/>
      <c r="AC552" s="2">
        <f>IF(B552="","",IF(AB552="",TODAY()-B552,AB552-B552))</f>
        <v/>
      </c>
      <c r="AD552" s="2" t="n"/>
      <c r="AE552" s="2" t="n"/>
      <c r="AF552" s="2" t="n"/>
      <c r="AG552" s="37">
        <f>IF(B552="","",MAX(B552,IF(U552="",0,U552),IF(W552="",0,W552),IF(AB552="",0,AB552),IF(AN552="",0,AN552)))</f>
        <v/>
      </c>
      <c r="AH552" s="11">
        <f>IF(AG552="","",TODAY()-AG552)</f>
        <v/>
      </c>
      <c r="AI552" s="11">
        <f>IF(B552="","",MIN(100,IF(J552&gt;=300000,20,IF(J552&gt;=200000,10,5))+IF(OR(C552="Referral",C552="Passaparola"),20,IF(OR(C552="Sito web",C552="LinkedIn",C552="Email marketing"),15,10))+IF(L552&gt;=8,25,IF(L552&gt;=6,18,IF(L552&gt;=4,12,5)))+IF(AND(V552&lt;&gt;"",V552&lt;&gt;"Non risponde",V552&lt;&gt;"Non interessato"),10,0)+IF(X552="Eseguita",10,0)+IF(Z552&gt;0,15,0)))</f>
        <v/>
      </c>
      <c r="AJ552" s="11">
        <f>IF(AI552="","",IF(AI552&gt;=80,"Hot",IF(AI552&gt;=60,"Alta",IF(AI552&gt;=40,"Media","Bassa"))))</f>
        <v/>
      </c>
      <c r="AK552" s="11">
        <f>IF(B552="","",IF(U552="",TODAY()-B552,U552-B552))</f>
        <v/>
      </c>
      <c r="AL552" s="11">
        <f>IF(B552="","",IF(M552="Vinta","Chiusa - vinta",IF(M552="Persa","Chiusa - persa",IF(AND(U552="",TODAY()-B552&gt;1),"Contattare subito",IF(AND(M552="In corso",AH552&gt;7),"Lead in stallo",IF(AND(AN552&lt;&gt;"",AN552&lt;TODAY(),M552="In corso"),"Follow-up scaduto",IF(AND(K552="Offerta",Y552="",W552&lt;&gt;"",TODAY()-W552&gt;3),"Verificare offerta","OK"))))))</f>
        <v/>
      </c>
      <c r="AM552" s="38" t="n"/>
      <c r="AN552" s="39" t="n"/>
      <c r="AO552" s="11">
        <f>IF(AND(AN552&lt;&gt;"",AN552&lt;TODAY(),M552="In corso"),1,0)</f>
        <v/>
      </c>
      <c r="AP552" s="84">
        <f>IF(B552="","",IF(OR(M552="Vinta",M552="Persa"),0,IF(AL552="Contattare subito",50,0)+IF(AL552="Follow-up scaduto",40,0)+IF(AL552="Lead in stallo",35,0)+IF(AJ552="Hot",30,IF(AJ552="Alta",20,IF(AJ552="Media",10,0)))+IF(AO552=1,10,0)+L552/10+ROW()/100000))</f>
        <v/>
      </c>
    </row>
    <row r="553">
      <c r="A553" s="2">
        <f>IF(B553="","",ROW()-1)</f>
        <v/>
      </c>
      <c r="B553" s="2" t="n"/>
      <c r="C553" s="2" t="n"/>
      <c r="D553" s="2" t="n"/>
      <c r="E553" s="2" t="n"/>
      <c r="F553" s="2" t="n"/>
      <c r="G553" s="2" t="n"/>
      <c r="H553" s="2" t="n"/>
      <c r="I553" s="2" t="n"/>
      <c r="J553" s="2" t="n"/>
      <c r="K553" s="2" t="n"/>
      <c r="L553" s="2">
        <f>IF(K553="","",IF(K553="Nuovo",1,IF(K553="Tentativo contatto",1,IF(K553="Contattato",2,IF(K553="Qualificato",4,IF(K553="Visita fissata",5,IF(K553="Visita effettuata",6,IF(K553="Trattativa",7,IF(K553="Offerta",8,IF(K553="Prenotazione",9,IF(K553="Venduto",10,""))))))))))))</f>
        <v/>
      </c>
      <c r="M553" s="2" t="n"/>
      <c r="N553" s="2">
        <f>IF(L553&gt;=4,1,0)</f>
        <v/>
      </c>
      <c r="O553" s="2">
        <f>IF(L553&gt;=6,1,0)</f>
        <v/>
      </c>
      <c r="P553" s="2">
        <f>IF(L553&gt;=7,1,0)</f>
        <v/>
      </c>
      <c r="Q553" s="2">
        <f>IF(L553&gt;=8,1,0)</f>
        <v/>
      </c>
      <c r="R553" s="2">
        <f>IF(L553&gt;=9,1,0)</f>
        <v/>
      </c>
      <c r="S553" s="2">
        <f>IF(OR(L553=10,M553="Vinta"),1,0)</f>
        <v/>
      </c>
      <c r="T553" s="2">
        <f>IF(M553="Persa",1,0)</f>
        <v/>
      </c>
      <c r="U553" s="2" t="n"/>
      <c r="V553" s="2" t="n"/>
      <c r="W553" s="2" t="n"/>
      <c r="X553" s="2" t="n"/>
      <c r="Y553" s="17" t="n"/>
      <c r="Z553" s="17" t="n"/>
      <c r="AA553" s="17" t="n"/>
      <c r="AB553" s="2" t="n"/>
      <c r="AC553" s="2">
        <f>IF(B553="","",IF(AB553="",TODAY()-B553,AB553-B553))</f>
        <v/>
      </c>
      <c r="AD553" s="2" t="n"/>
      <c r="AE553" s="2" t="n"/>
      <c r="AF553" s="2" t="n"/>
      <c r="AG553" s="37">
        <f>IF(B553="","",MAX(B553,IF(U553="",0,U553),IF(W553="",0,W553),IF(AB553="",0,AB553),IF(AN553="",0,AN553)))</f>
        <v/>
      </c>
      <c r="AH553" s="11">
        <f>IF(AG553="","",TODAY()-AG553)</f>
        <v/>
      </c>
      <c r="AI553" s="11">
        <f>IF(B553="","",MIN(100,IF(J553&gt;=300000,20,IF(J553&gt;=200000,10,5))+IF(OR(C553="Referral",C553="Passaparola"),20,IF(OR(C553="Sito web",C553="LinkedIn",C553="Email marketing"),15,10))+IF(L553&gt;=8,25,IF(L553&gt;=6,18,IF(L553&gt;=4,12,5)))+IF(AND(V553&lt;&gt;"",V553&lt;&gt;"Non risponde",V553&lt;&gt;"Non interessato"),10,0)+IF(X553="Eseguita",10,0)+IF(Z553&gt;0,15,0)))</f>
        <v/>
      </c>
      <c r="AJ553" s="11">
        <f>IF(AI553="","",IF(AI553&gt;=80,"Hot",IF(AI553&gt;=60,"Alta",IF(AI553&gt;=40,"Media","Bassa"))))</f>
        <v/>
      </c>
      <c r="AK553" s="11">
        <f>IF(B553="","",IF(U553="",TODAY()-B553,U553-B553))</f>
        <v/>
      </c>
      <c r="AL553" s="11">
        <f>IF(B553="","",IF(M553="Vinta","Chiusa - vinta",IF(M553="Persa","Chiusa - persa",IF(AND(U553="",TODAY()-B553&gt;1),"Contattare subito",IF(AND(M553="In corso",AH553&gt;7),"Lead in stallo",IF(AND(AN553&lt;&gt;"",AN553&lt;TODAY(),M553="In corso"),"Follow-up scaduto",IF(AND(K553="Offerta",Y553="",W553&lt;&gt;"",TODAY()-W553&gt;3),"Verificare offerta","OK"))))))</f>
        <v/>
      </c>
      <c r="AM553" s="38" t="n"/>
      <c r="AN553" s="39" t="n"/>
      <c r="AO553" s="11">
        <f>IF(AND(AN553&lt;&gt;"",AN553&lt;TODAY(),M553="In corso"),1,0)</f>
        <v/>
      </c>
      <c r="AP553" s="84">
        <f>IF(B553="","",IF(OR(M553="Vinta",M553="Persa"),0,IF(AL553="Contattare subito",50,0)+IF(AL553="Follow-up scaduto",40,0)+IF(AL553="Lead in stallo",35,0)+IF(AJ553="Hot",30,IF(AJ553="Alta",20,IF(AJ553="Media",10,0)))+IF(AO553=1,10,0)+L553/10+ROW()/100000))</f>
        <v/>
      </c>
    </row>
    <row r="554">
      <c r="A554" s="2">
        <f>IF(B554="","",ROW()-1)</f>
        <v/>
      </c>
      <c r="B554" s="2" t="n"/>
      <c r="C554" s="2" t="n"/>
      <c r="D554" s="2" t="n"/>
      <c r="E554" s="2" t="n"/>
      <c r="F554" s="2" t="n"/>
      <c r="G554" s="2" t="n"/>
      <c r="H554" s="2" t="n"/>
      <c r="I554" s="2" t="n"/>
      <c r="J554" s="2" t="n"/>
      <c r="K554" s="2" t="n"/>
      <c r="L554" s="2">
        <f>IF(K554="","",IF(K554="Nuovo",1,IF(K554="Tentativo contatto",1,IF(K554="Contattato",2,IF(K554="Qualificato",4,IF(K554="Visita fissata",5,IF(K554="Visita effettuata",6,IF(K554="Trattativa",7,IF(K554="Offerta",8,IF(K554="Prenotazione",9,IF(K554="Venduto",10,""))))))))))))</f>
        <v/>
      </c>
      <c r="M554" s="2" t="n"/>
      <c r="N554" s="2">
        <f>IF(L554&gt;=4,1,0)</f>
        <v/>
      </c>
      <c r="O554" s="2">
        <f>IF(L554&gt;=6,1,0)</f>
        <v/>
      </c>
      <c r="P554" s="2">
        <f>IF(L554&gt;=7,1,0)</f>
        <v/>
      </c>
      <c r="Q554" s="2">
        <f>IF(L554&gt;=8,1,0)</f>
        <v/>
      </c>
      <c r="R554" s="2">
        <f>IF(L554&gt;=9,1,0)</f>
        <v/>
      </c>
      <c r="S554" s="2">
        <f>IF(OR(L554=10,M554="Vinta"),1,0)</f>
        <v/>
      </c>
      <c r="T554" s="2">
        <f>IF(M554="Persa",1,0)</f>
        <v/>
      </c>
      <c r="U554" s="2" t="n"/>
      <c r="V554" s="2" t="n"/>
      <c r="W554" s="2" t="n"/>
      <c r="X554" s="2" t="n"/>
      <c r="Y554" s="17" t="n"/>
      <c r="Z554" s="17" t="n"/>
      <c r="AA554" s="17" t="n"/>
      <c r="AB554" s="2" t="n"/>
      <c r="AC554" s="2">
        <f>IF(B554="","",IF(AB554="",TODAY()-B554,AB554-B554))</f>
        <v/>
      </c>
      <c r="AD554" s="2" t="n"/>
      <c r="AE554" s="2" t="n"/>
      <c r="AF554" s="2" t="n"/>
      <c r="AG554" s="37">
        <f>IF(B554="","",MAX(B554,IF(U554="",0,U554),IF(W554="",0,W554),IF(AB554="",0,AB554),IF(AN554="",0,AN554)))</f>
        <v/>
      </c>
      <c r="AH554" s="11">
        <f>IF(AG554="","",TODAY()-AG554)</f>
        <v/>
      </c>
      <c r="AI554" s="11">
        <f>IF(B554="","",MIN(100,IF(J554&gt;=300000,20,IF(J554&gt;=200000,10,5))+IF(OR(C554="Referral",C554="Passaparola"),20,IF(OR(C554="Sito web",C554="LinkedIn",C554="Email marketing"),15,10))+IF(L554&gt;=8,25,IF(L554&gt;=6,18,IF(L554&gt;=4,12,5)))+IF(AND(V554&lt;&gt;"",V554&lt;&gt;"Non risponde",V554&lt;&gt;"Non interessato"),10,0)+IF(X554="Eseguita",10,0)+IF(Z554&gt;0,15,0)))</f>
        <v/>
      </c>
      <c r="AJ554" s="11">
        <f>IF(AI554="","",IF(AI554&gt;=80,"Hot",IF(AI554&gt;=60,"Alta",IF(AI554&gt;=40,"Media","Bassa"))))</f>
        <v/>
      </c>
      <c r="AK554" s="11">
        <f>IF(B554="","",IF(U554="",TODAY()-B554,U554-B554))</f>
        <v/>
      </c>
      <c r="AL554" s="11">
        <f>IF(B554="","",IF(M554="Vinta","Chiusa - vinta",IF(M554="Persa","Chiusa - persa",IF(AND(U554="",TODAY()-B554&gt;1),"Contattare subito",IF(AND(M554="In corso",AH554&gt;7),"Lead in stallo",IF(AND(AN554&lt;&gt;"",AN554&lt;TODAY(),M554="In corso"),"Follow-up scaduto",IF(AND(K554="Offerta",Y554="",W554&lt;&gt;"",TODAY()-W554&gt;3),"Verificare offerta","OK"))))))</f>
        <v/>
      </c>
      <c r="AM554" s="38" t="n"/>
      <c r="AN554" s="39" t="n"/>
      <c r="AO554" s="11">
        <f>IF(AND(AN554&lt;&gt;"",AN554&lt;TODAY(),M554="In corso"),1,0)</f>
        <v/>
      </c>
      <c r="AP554" s="84">
        <f>IF(B554="","",IF(OR(M554="Vinta",M554="Persa"),0,IF(AL554="Contattare subito",50,0)+IF(AL554="Follow-up scaduto",40,0)+IF(AL554="Lead in stallo",35,0)+IF(AJ554="Hot",30,IF(AJ554="Alta",20,IF(AJ554="Media",10,0)))+IF(AO554=1,10,0)+L554/10+ROW()/100000))</f>
        <v/>
      </c>
    </row>
    <row r="555">
      <c r="A555" s="2">
        <f>IF(B555="","",ROW()-1)</f>
        <v/>
      </c>
      <c r="B555" s="2" t="n"/>
      <c r="C555" s="2" t="n"/>
      <c r="D555" s="2" t="n"/>
      <c r="E555" s="2" t="n"/>
      <c r="F555" s="2" t="n"/>
      <c r="G555" s="2" t="n"/>
      <c r="H555" s="2" t="n"/>
      <c r="I555" s="2" t="n"/>
      <c r="J555" s="2" t="n"/>
      <c r="K555" s="2" t="n"/>
      <c r="L555" s="2">
        <f>IF(K555="","",IF(K555="Nuovo",1,IF(K555="Tentativo contatto",1,IF(K555="Contattato",2,IF(K555="Qualificato",4,IF(K555="Visita fissata",5,IF(K555="Visita effettuata",6,IF(K555="Trattativa",7,IF(K555="Offerta",8,IF(K555="Prenotazione",9,IF(K555="Venduto",10,""))))))))))))</f>
        <v/>
      </c>
      <c r="M555" s="2" t="n"/>
      <c r="N555" s="2">
        <f>IF(L555&gt;=4,1,0)</f>
        <v/>
      </c>
      <c r="O555" s="2">
        <f>IF(L555&gt;=6,1,0)</f>
        <v/>
      </c>
      <c r="P555" s="2">
        <f>IF(L555&gt;=7,1,0)</f>
        <v/>
      </c>
      <c r="Q555" s="2">
        <f>IF(L555&gt;=8,1,0)</f>
        <v/>
      </c>
      <c r="R555" s="2">
        <f>IF(L555&gt;=9,1,0)</f>
        <v/>
      </c>
      <c r="S555" s="2">
        <f>IF(OR(L555=10,M555="Vinta"),1,0)</f>
        <v/>
      </c>
      <c r="T555" s="2">
        <f>IF(M555="Persa",1,0)</f>
        <v/>
      </c>
      <c r="U555" s="2" t="n"/>
      <c r="V555" s="2" t="n"/>
      <c r="W555" s="2" t="n"/>
      <c r="X555" s="2" t="n"/>
      <c r="Y555" s="17" t="n"/>
      <c r="Z555" s="17" t="n"/>
      <c r="AA555" s="17" t="n"/>
      <c r="AB555" s="2" t="n"/>
      <c r="AC555" s="2">
        <f>IF(B555="","",IF(AB555="",TODAY()-B555,AB555-B555))</f>
        <v/>
      </c>
      <c r="AD555" s="2" t="n"/>
      <c r="AE555" s="2" t="n"/>
      <c r="AF555" s="2" t="n"/>
      <c r="AG555" s="37">
        <f>IF(B555="","",MAX(B555,IF(U555="",0,U555),IF(W555="",0,W555),IF(AB555="",0,AB555),IF(AN555="",0,AN555)))</f>
        <v/>
      </c>
      <c r="AH555" s="11">
        <f>IF(AG555="","",TODAY()-AG555)</f>
        <v/>
      </c>
      <c r="AI555" s="11">
        <f>IF(B555="","",MIN(100,IF(J555&gt;=300000,20,IF(J555&gt;=200000,10,5))+IF(OR(C555="Referral",C555="Passaparola"),20,IF(OR(C555="Sito web",C555="LinkedIn",C555="Email marketing"),15,10))+IF(L555&gt;=8,25,IF(L555&gt;=6,18,IF(L555&gt;=4,12,5)))+IF(AND(V555&lt;&gt;"",V555&lt;&gt;"Non risponde",V555&lt;&gt;"Non interessato"),10,0)+IF(X555="Eseguita",10,0)+IF(Z555&gt;0,15,0)))</f>
        <v/>
      </c>
      <c r="AJ555" s="11">
        <f>IF(AI555="","",IF(AI555&gt;=80,"Hot",IF(AI555&gt;=60,"Alta",IF(AI555&gt;=40,"Media","Bassa"))))</f>
        <v/>
      </c>
      <c r="AK555" s="11">
        <f>IF(B555="","",IF(U555="",TODAY()-B555,U555-B555))</f>
        <v/>
      </c>
      <c r="AL555" s="11">
        <f>IF(B555="","",IF(M555="Vinta","Chiusa - vinta",IF(M555="Persa","Chiusa - persa",IF(AND(U555="",TODAY()-B555&gt;1),"Contattare subito",IF(AND(M555="In corso",AH555&gt;7),"Lead in stallo",IF(AND(AN555&lt;&gt;"",AN555&lt;TODAY(),M555="In corso"),"Follow-up scaduto",IF(AND(K555="Offerta",Y555="",W555&lt;&gt;"",TODAY()-W555&gt;3),"Verificare offerta","OK"))))))</f>
        <v/>
      </c>
      <c r="AM555" s="38" t="n"/>
      <c r="AN555" s="39" t="n"/>
      <c r="AO555" s="11">
        <f>IF(AND(AN555&lt;&gt;"",AN555&lt;TODAY(),M555="In corso"),1,0)</f>
        <v/>
      </c>
      <c r="AP555" s="84">
        <f>IF(B555="","",IF(OR(M555="Vinta",M555="Persa"),0,IF(AL555="Contattare subito",50,0)+IF(AL555="Follow-up scaduto",40,0)+IF(AL555="Lead in stallo",35,0)+IF(AJ555="Hot",30,IF(AJ555="Alta",20,IF(AJ555="Media",10,0)))+IF(AO555=1,10,0)+L555/10+ROW()/100000))</f>
        <v/>
      </c>
    </row>
    <row r="556">
      <c r="A556" s="2">
        <f>IF(B556="","",ROW()-1)</f>
        <v/>
      </c>
      <c r="B556" s="2" t="n"/>
      <c r="C556" s="2" t="n"/>
      <c r="D556" s="2" t="n"/>
      <c r="E556" s="2" t="n"/>
      <c r="F556" s="2" t="n"/>
      <c r="G556" s="2" t="n"/>
      <c r="H556" s="2" t="n"/>
      <c r="I556" s="2" t="n"/>
      <c r="J556" s="2" t="n"/>
      <c r="K556" s="2" t="n"/>
      <c r="L556" s="2">
        <f>IF(K556="","",IF(K556="Nuovo",1,IF(K556="Tentativo contatto",1,IF(K556="Contattato",2,IF(K556="Qualificato",4,IF(K556="Visita fissata",5,IF(K556="Visita effettuata",6,IF(K556="Trattativa",7,IF(K556="Offerta",8,IF(K556="Prenotazione",9,IF(K556="Venduto",10,""))))))))))))</f>
        <v/>
      </c>
      <c r="M556" s="2" t="n"/>
      <c r="N556" s="2">
        <f>IF(L556&gt;=4,1,0)</f>
        <v/>
      </c>
      <c r="O556" s="2">
        <f>IF(L556&gt;=6,1,0)</f>
        <v/>
      </c>
      <c r="P556" s="2">
        <f>IF(L556&gt;=7,1,0)</f>
        <v/>
      </c>
      <c r="Q556" s="2">
        <f>IF(L556&gt;=8,1,0)</f>
        <v/>
      </c>
      <c r="R556" s="2">
        <f>IF(L556&gt;=9,1,0)</f>
        <v/>
      </c>
      <c r="S556" s="2">
        <f>IF(OR(L556=10,M556="Vinta"),1,0)</f>
        <v/>
      </c>
      <c r="T556" s="2">
        <f>IF(M556="Persa",1,0)</f>
        <v/>
      </c>
      <c r="U556" s="2" t="n"/>
      <c r="V556" s="2" t="n"/>
      <c r="W556" s="2" t="n"/>
      <c r="X556" s="2" t="n"/>
      <c r="Y556" s="17" t="n"/>
      <c r="Z556" s="17" t="n"/>
      <c r="AA556" s="17" t="n"/>
      <c r="AB556" s="2" t="n"/>
      <c r="AC556" s="2">
        <f>IF(B556="","",IF(AB556="",TODAY()-B556,AB556-B556))</f>
        <v/>
      </c>
      <c r="AD556" s="2" t="n"/>
      <c r="AE556" s="2" t="n"/>
      <c r="AF556" s="2" t="n"/>
      <c r="AG556" s="37">
        <f>IF(B556="","",MAX(B556,IF(U556="",0,U556),IF(W556="",0,W556),IF(AB556="",0,AB556),IF(AN556="",0,AN556)))</f>
        <v/>
      </c>
      <c r="AH556" s="11">
        <f>IF(AG556="","",TODAY()-AG556)</f>
        <v/>
      </c>
      <c r="AI556" s="11">
        <f>IF(B556="","",MIN(100,IF(J556&gt;=300000,20,IF(J556&gt;=200000,10,5))+IF(OR(C556="Referral",C556="Passaparola"),20,IF(OR(C556="Sito web",C556="LinkedIn",C556="Email marketing"),15,10))+IF(L556&gt;=8,25,IF(L556&gt;=6,18,IF(L556&gt;=4,12,5)))+IF(AND(V556&lt;&gt;"",V556&lt;&gt;"Non risponde",V556&lt;&gt;"Non interessato"),10,0)+IF(X556="Eseguita",10,0)+IF(Z556&gt;0,15,0)))</f>
        <v/>
      </c>
      <c r="AJ556" s="11">
        <f>IF(AI556="","",IF(AI556&gt;=80,"Hot",IF(AI556&gt;=60,"Alta",IF(AI556&gt;=40,"Media","Bassa"))))</f>
        <v/>
      </c>
      <c r="AK556" s="11">
        <f>IF(B556="","",IF(U556="",TODAY()-B556,U556-B556))</f>
        <v/>
      </c>
      <c r="AL556" s="11">
        <f>IF(B556="","",IF(M556="Vinta","Chiusa - vinta",IF(M556="Persa","Chiusa - persa",IF(AND(U556="",TODAY()-B556&gt;1),"Contattare subito",IF(AND(M556="In corso",AH556&gt;7),"Lead in stallo",IF(AND(AN556&lt;&gt;"",AN556&lt;TODAY(),M556="In corso"),"Follow-up scaduto",IF(AND(K556="Offerta",Y556="",W556&lt;&gt;"",TODAY()-W556&gt;3),"Verificare offerta","OK"))))))</f>
        <v/>
      </c>
      <c r="AM556" s="38" t="n"/>
      <c r="AN556" s="39" t="n"/>
      <c r="AO556" s="11">
        <f>IF(AND(AN556&lt;&gt;"",AN556&lt;TODAY(),M556="In corso"),1,0)</f>
        <v/>
      </c>
      <c r="AP556" s="84">
        <f>IF(B556="","",IF(OR(M556="Vinta",M556="Persa"),0,IF(AL556="Contattare subito",50,0)+IF(AL556="Follow-up scaduto",40,0)+IF(AL556="Lead in stallo",35,0)+IF(AJ556="Hot",30,IF(AJ556="Alta",20,IF(AJ556="Media",10,0)))+IF(AO556=1,10,0)+L556/10+ROW()/100000))</f>
        <v/>
      </c>
    </row>
    <row r="557">
      <c r="A557" s="2">
        <f>IF(B557="","",ROW()-1)</f>
        <v/>
      </c>
      <c r="B557" s="2" t="n"/>
      <c r="C557" s="2" t="n"/>
      <c r="D557" s="2" t="n"/>
      <c r="E557" s="2" t="n"/>
      <c r="F557" s="2" t="n"/>
      <c r="G557" s="2" t="n"/>
      <c r="H557" s="2" t="n"/>
      <c r="I557" s="2" t="n"/>
      <c r="J557" s="2" t="n"/>
      <c r="K557" s="2" t="n"/>
      <c r="L557" s="2">
        <f>IF(K557="","",IF(K557="Nuovo",1,IF(K557="Tentativo contatto",1,IF(K557="Contattato",2,IF(K557="Qualificato",4,IF(K557="Visita fissata",5,IF(K557="Visita effettuata",6,IF(K557="Trattativa",7,IF(K557="Offerta",8,IF(K557="Prenotazione",9,IF(K557="Venduto",10,""))))))))))))</f>
        <v/>
      </c>
      <c r="M557" s="2" t="n"/>
      <c r="N557" s="2">
        <f>IF(L557&gt;=4,1,0)</f>
        <v/>
      </c>
      <c r="O557" s="2">
        <f>IF(L557&gt;=6,1,0)</f>
        <v/>
      </c>
      <c r="P557" s="2">
        <f>IF(L557&gt;=7,1,0)</f>
        <v/>
      </c>
      <c r="Q557" s="2">
        <f>IF(L557&gt;=8,1,0)</f>
        <v/>
      </c>
      <c r="R557" s="2">
        <f>IF(L557&gt;=9,1,0)</f>
        <v/>
      </c>
      <c r="S557" s="2">
        <f>IF(OR(L557=10,M557="Vinta"),1,0)</f>
        <v/>
      </c>
      <c r="T557" s="2">
        <f>IF(M557="Persa",1,0)</f>
        <v/>
      </c>
      <c r="U557" s="2" t="n"/>
      <c r="V557" s="2" t="n"/>
      <c r="W557" s="2" t="n"/>
      <c r="X557" s="2" t="n"/>
      <c r="Y557" s="17" t="n"/>
      <c r="Z557" s="17" t="n"/>
      <c r="AA557" s="17" t="n"/>
      <c r="AB557" s="2" t="n"/>
      <c r="AC557" s="2">
        <f>IF(B557="","",IF(AB557="",TODAY()-B557,AB557-B557))</f>
        <v/>
      </c>
      <c r="AD557" s="2" t="n"/>
      <c r="AE557" s="2" t="n"/>
      <c r="AF557" s="2" t="n"/>
      <c r="AG557" s="37">
        <f>IF(B557="","",MAX(B557,IF(U557="",0,U557),IF(W557="",0,W557),IF(AB557="",0,AB557),IF(AN557="",0,AN557)))</f>
        <v/>
      </c>
      <c r="AH557" s="11">
        <f>IF(AG557="","",TODAY()-AG557)</f>
        <v/>
      </c>
      <c r="AI557" s="11">
        <f>IF(B557="","",MIN(100,IF(J557&gt;=300000,20,IF(J557&gt;=200000,10,5))+IF(OR(C557="Referral",C557="Passaparola"),20,IF(OR(C557="Sito web",C557="LinkedIn",C557="Email marketing"),15,10))+IF(L557&gt;=8,25,IF(L557&gt;=6,18,IF(L557&gt;=4,12,5)))+IF(AND(V557&lt;&gt;"",V557&lt;&gt;"Non risponde",V557&lt;&gt;"Non interessato"),10,0)+IF(X557="Eseguita",10,0)+IF(Z557&gt;0,15,0)))</f>
        <v/>
      </c>
      <c r="AJ557" s="11">
        <f>IF(AI557="","",IF(AI557&gt;=80,"Hot",IF(AI557&gt;=60,"Alta",IF(AI557&gt;=40,"Media","Bassa"))))</f>
        <v/>
      </c>
      <c r="AK557" s="11">
        <f>IF(B557="","",IF(U557="",TODAY()-B557,U557-B557))</f>
        <v/>
      </c>
      <c r="AL557" s="11">
        <f>IF(B557="","",IF(M557="Vinta","Chiusa - vinta",IF(M557="Persa","Chiusa - persa",IF(AND(U557="",TODAY()-B557&gt;1),"Contattare subito",IF(AND(M557="In corso",AH557&gt;7),"Lead in stallo",IF(AND(AN557&lt;&gt;"",AN557&lt;TODAY(),M557="In corso"),"Follow-up scaduto",IF(AND(K557="Offerta",Y557="",W557&lt;&gt;"",TODAY()-W557&gt;3),"Verificare offerta","OK"))))))</f>
        <v/>
      </c>
      <c r="AM557" s="38" t="n"/>
      <c r="AN557" s="39" t="n"/>
      <c r="AO557" s="11">
        <f>IF(AND(AN557&lt;&gt;"",AN557&lt;TODAY(),M557="In corso"),1,0)</f>
        <v/>
      </c>
      <c r="AP557" s="84">
        <f>IF(B557="","",IF(OR(M557="Vinta",M557="Persa"),0,IF(AL557="Contattare subito",50,0)+IF(AL557="Follow-up scaduto",40,0)+IF(AL557="Lead in stallo",35,0)+IF(AJ557="Hot",30,IF(AJ557="Alta",20,IF(AJ557="Media",10,0)))+IF(AO557=1,10,0)+L557/10+ROW()/100000))</f>
        <v/>
      </c>
    </row>
    <row r="558">
      <c r="A558" s="2">
        <f>IF(B558="","",ROW()-1)</f>
        <v/>
      </c>
      <c r="B558" s="2" t="n"/>
      <c r="C558" s="2" t="n"/>
      <c r="D558" s="2" t="n"/>
      <c r="E558" s="2" t="n"/>
      <c r="F558" s="2" t="n"/>
      <c r="G558" s="2" t="n"/>
      <c r="H558" s="2" t="n"/>
      <c r="I558" s="2" t="n"/>
      <c r="J558" s="2" t="n"/>
      <c r="K558" s="2" t="n"/>
      <c r="L558" s="2">
        <f>IF(K558="","",IF(K558="Nuovo",1,IF(K558="Tentativo contatto",1,IF(K558="Contattato",2,IF(K558="Qualificato",4,IF(K558="Visita fissata",5,IF(K558="Visita effettuata",6,IF(K558="Trattativa",7,IF(K558="Offerta",8,IF(K558="Prenotazione",9,IF(K558="Venduto",10,""))))))))))))</f>
        <v/>
      </c>
      <c r="M558" s="2" t="n"/>
      <c r="N558" s="2">
        <f>IF(L558&gt;=4,1,0)</f>
        <v/>
      </c>
      <c r="O558" s="2">
        <f>IF(L558&gt;=6,1,0)</f>
        <v/>
      </c>
      <c r="P558" s="2">
        <f>IF(L558&gt;=7,1,0)</f>
        <v/>
      </c>
      <c r="Q558" s="2">
        <f>IF(L558&gt;=8,1,0)</f>
        <v/>
      </c>
      <c r="R558" s="2">
        <f>IF(L558&gt;=9,1,0)</f>
        <v/>
      </c>
      <c r="S558" s="2">
        <f>IF(OR(L558=10,M558="Vinta"),1,0)</f>
        <v/>
      </c>
      <c r="T558" s="2">
        <f>IF(M558="Persa",1,0)</f>
        <v/>
      </c>
      <c r="U558" s="2" t="n"/>
      <c r="V558" s="2" t="n"/>
      <c r="W558" s="2" t="n"/>
      <c r="X558" s="2" t="n"/>
      <c r="Y558" s="17" t="n"/>
      <c r="Z558" s="17" t="n"/>
      <c r="AA558" s="17" t="n"/>
      <c r="AB558" s="2" t="n"/>
      <c r="AC558" s="2">
        <f>IF(B558="","",IF(AB558="",TODAY()-B558,AB558-B558))</f>
        <v/>
      </c>
      <c r="AD558" s="2" t="n"/>
      <c r="AE558" s="2" t="n"/>
      <c r="AF558" s="2" t="n"/>
      <c r="AG558" s="37">
        <f>IF(B558="","",MAX(B558,IF(U558="",0,U558),IF(W558="",0,W558),IF(AB558="",0,AB558),IF(AN558="",0,AN558)))</f>
        <v/>
      </c>
      <c r="AH558" s="11">
        <f>IF(AG558="","",TODAY()-AG558)</f>
        <v/>
      </c>
      <c r="AI558" s="11">
        <f>IF(B558="","",MIN(100,IF(J558&gt;=300000,20,IF(J558&gt;=200000,10,5))+IF(OR(C558="Referral",C558="Passaparola"),20,IF(OR(C558="Sito web",C558="LinkedIn",C558="Email marketing"),15,10))+IF(L558&gt;=8,25,IF(L558&gt;=6,18,IF(L558&gt;=4,12,5)))+IF(AND(V558&lt;&gt;"",V558&lt;&gt;"Non risponde",V558&lt;&gt;"Non interessato"),10,0)+IF(X558="Eseguita",10,0)+IF(Z558&gt;0,15,0)))</f>
        <v/>
      </c>
      <c r="AJ558" s="11">
        <f>IF(AI558="","",IF(AI558&gt;=80,"Hot",IF(AI558&gt;=60,"Alta",IF(AI558&gt;=40,"Media","Bassa"))))</f>
        <v/>
      </c>
      <c r="AK558" s="11">
        <f>IF(B558="","",IF(U558="",TODAY()-B558,U558-B558))</f>
        <v/>
      </c>
      <c r="AL558" s="11">
        <f>IF(B558="","",IF(M558="Vinta","Chiusa - vinta",IF(M558="Persa","Chiusa - persa",IF(AND(U558="",TODAY()-B558&gt;1),"Contattare subito",IF(AND(M558="In corso",AH558&gt;7),"Lead in stallo",IF(AND(AN558&lt;&gt;"",AN558&lt;TODAY(),M558="In corso"),"Follow-up scaduto",IF(AND(K558="Offerta",Y558="",W558&lt;&gt;"",TODAY()-W558&gt;3),"Verificare offerta","OK"))))))</f>
        <v/>
      </c>
      <c r="AM558" s="38" t="n"/>
      <c r="AN558" s="39" t="n"/>
      <c r="AO558" s="11">
        <f>IF(AND(AN558&lt;&gt;"",AN558&lt;TODAY(),M558="In corso"),1,0)</f>
        <v/>
      </c>
      <c r="AP558" s="84">
        <f>IF(B558="","",IF(OR(M558="Vinta",M558="Persa"),0,IF(AL558="Contattare subito",50,0)+IF(AL558="Follow-up scaduto",40,0)+IF(AL558="Lead in stallo",35,0)+IF(AJ558="Hot",30,IF(AJ558="Alta",20,IF(AJ558="Media",10,0)))+IF(AO558=1,10,0)+L558/10+ROW()/100000))</f>
        <v/>
      </c>
    </row>
    <row r="559">
      <c r="A559" s="2">
        <f>IF(B559="","",ROW()-1)</f>
        <v/>
      </c>
      <c r="B559" s="2" t="n"/>
      <c r="C559" s="2" t="n"/>
      <c r="D559" s="2" t="n"/>
      <c r="E559" s="2" t="n"/>
      <c r="F559" s="2" t="n"/>
      <c r="G559" s="2" t="n"/>
      <c r="H559" s="2" t="n"/>
      <c r="I559" s="2" t="n"/>
      <c r="J559" s="2" t="n"/>
      <c r="K559" s="2" t="n"/>
      <c r="L559" s="2">
        <f>IF(K559="","",IF(K559="Nuovo",1,IF(K559="Tentativo contatto",1,IF(K559="Contattato",2,IF(K559="Qualificato",4,IF(K559="Visita fissata",5,IF(K559="Visita effettuata",6,IF(K559="Trattativa",7,IF(K559="Offerta",8,IF(K559="Prenotazione",9,IF(K559="Venduto",10,""))))))))))))</f>
        <v/>
      </c>
      <c r="M559" s="2" t="n"/>
      <c r="N559" s="2">
        <f>IF(L559&gt;=4,1,0)</f>
        <v/>
      </c>
      <c r="O559" s="2">
        <f>IF(L559&gt;=6,1,0)</f>
        <v/>
      </c>
      <c r="P559" s="2">
        <f>IF(L559&gt;=7,1,0)</f>
        <v/>
      </c>
      <c r="Q559" s="2">
        <f>IF(L559&gt;=8,1,0)</f>
        <v/>
      </c>
      <c r="R559" s="2">
        <f>IF(L559&gt;=9,1,0)</f>
        <v/>
      </c>
      <c r="S559" s="2">
        <f>IF(OR(L559=10,M559="Vinta"),1,0)</f>
        <v/>
      </c>
      <c r="T559" s="2">
        <f>IF(M559="Persa",1,0)</f>
        <v/>
      </c>
      <c r="U559" s="2" t="n"/>
      <c r="V559" s="2" t="n"/>
      <c r="W559" s="2" t="n"/>
      <c r="X559" s="2" t="n"/>
      <c r="Y559" s="17" t="n"/>
      <c r="Z559" s="17" t="n"/>
      <c r="AA559" s="17" t="n"/>
      <c r="AB559" s="2" t="n"/>
      <c r="AC559" s="2">
        <f>IF(B559="","",IF(AB559="",TODAY()-B559,AB559-B559))</f>
        <v/>
      </c>
      <c r="AD559" s="2" t="n"/>
      <c r="AE559" s="2" t="n"/>
      <c r="AF559" s="2" t="n"/>
      <c r="AG559" s="37">
        <f>IF(B559="","",MAX(B559,IF(U559="",0,U559),IF(W559="",0,W559),IF(AB559="",0,AB559),IF(AN559="",0,AN559)))</f>
        <v/>
      </c>
      <c r="AH559" s="11">
        <f>IF(AG559="","",TODAY()-AG559)</f>
        <v/>
      </c>
      <c r="AI559" s="11">
        <f>IF(B559="","",MIN(100,IF(J559&gt;=300000,20,IF(J559&gt;=200000,10,5))+IF(OR(C559="Referral",C559="Passaparola"),20,IF(OR(C559="Sito web",C559="LinkedIn",C559="Email marketing"),15,10))+IF(L559&gt;=8,25,IF(L559&gt;=6,18,IF(L559&gt;=4,12,5)))+IF(AND(V559&lt;&gt;"",V559&lt;&gt;"Non risponde",V559&lt;&gt;"Non interessato"),10,0)+IF(X559="Eseguita",10,0)+IF(Z559&gt;0,15,0)))</f>
        <v/>
      </c>
      <c r="AJ559" s="11">
        <f>IF(AI559="","",IF(AI559&gt;=80,"Hot",IF(AI559&gt;=60,"Alta",IF(AI559&gt;=40,"Media","Bassa"))))</f>
        <v/>
      </c>
      <c r="AK559" s="11">
        <f>IF(B559="","",IF(U559="",TODAY()-B559,U559-B559))</f>
        <v/>
      </c>
      <c r="AL559" s="11">
        <f>IF(B559="","",IF(M559="Vinta","Chiusa - vinta",IF(M559="Persa","Chiusa - persa",IF(AND(U559="",TODAY()-B559&gt;1),"Contattare subito",IF(AND(M559="In corso",AH559&gt;7),"Lead in stallo",IF(AND(AN559&lt;&gt;"",AN559&lt;TODAY(),M559="In corso"),"Follow-up scaduto",IF(AND(K559="Offerta",Y559="",W559&lt;&gt;"",TODAY()-W559&gt;3),"Verificare offerta","OK"))))))</f>
        <v/>
      </c>
      <c r="AM559" s="38" t="n"/>
      <c r="AN559" s="39" t="n"/>
      <c r="AO559" s="11">
        <f>IF(AND(AN559&lt;&gt;"",AN559&lt;TODAY(),M559="In corso"),1,0)</f>
        <v/>
      </c>
      <c r="AP559" s="84">
        <f>IF(B559="","",IF(OR(M559="Vinta",M559="Persa"),0,IF(AL559="Contattare subito",50,0)+IF(AL559="Follow-up scaduto",40,0)+IF(AL559="Lead in stallo",35,0)+IF(AJ559="Hot",30,IF(AJ559="Alta",20,IF(AJ559="Media",10,0)))+IF(AO559=1,10,0)+L559/10+ROW()/100000))</f>
        <v/>
      </c>
    </row>
    <row r="560">
      <c r="A560" s="2">
        <f>IF(B560="","",ROW()-1)</f>
        <v/>
      </c>
      <c r="B560" s="2" t="n"/>
      <c r="C560" s="2" t="n"/>
      <c r="D560" s="2" t="n"/>
      <c r="E560" s="2" t="n"/>
      <c r="F560" s="2" t="n"/>
      <c r="G560" s="2" t="n"/>
      <c r="H560" s="2" t="n"/>
      <c r="I560" s="2" t="n"/>
      <c r="J560" s="2" t="n"/>
      <c r="K560" s="2" t="n"/>
      <c r="L560" s="2">
        <f>IF(K560="","",IF(K560="Nuovo",1,IF(K560="Tentativo contatto",1,IF(K560="Contattato",2,IF(K560="Qualificato",4,IF(K560="Visita fissata",5,IF(K560="Visita effettuata",6,IF(K560="Trattativa",7,IF(K560="Offerta",8,IF(K560="Prenotazione",9,IF(K560="Venduto",10,""))))))))))))</f>
        <v/>
      </c>
      <c r="M560" s="2" t="n"/>
      <c r="N560" s="2">
        <f>IF(L560&gt;=4,1,0)</f>
        <v/>
      </c>
      <c r="O560" s="2">
        <f>IF(L560&gt;=6,1,0)</f>
        <v/>
      </c>
      <c r="P560" s="2">
        <f>IF(L560&gt;=7,1,0)</f>
        <v/>
      </c>
      <c r="Q560" s="2">
        <f>IF(L560&gt;=8,1,0)</f>
        <v/>
      </c>
      <c r="R560" s="2">
        <f>IF(L560&gt;=9,1,0)</f>
        <v/>
      </c>
      <c r="S560" s="2">
        <f>IF(OR(L560=10,M560="Vinta"),1,0)</f>
        <v/>
      </c>
      <c r="T560" s="2">
        <f>IF(M560="Persa",1,0)</f>
        <v/>
      </c>
      <c r="U560" s="2" t="n"/>
      <c r="V560" s="2" t="n"/>
      <c r="W560" s="2" t="n"/>
      <c r="X560" s="2" t="n"/>
      <c r="Y560" s="17" t="n"/>
      <c r="Z560" s="17" t="n"/>
      <c r="AA560" s="17" t="n"/>
      <c r="AB560" s="2" t="n"/>
      <c r="AC560" s="2">
        <f>IF(B560="","",IF(AB560="",TODAY()-B560,AB560-B560))</f>
        <v/>
      </c>
      <c r="AD560" s="2" t="n"/>
      <c r="AE560" s="2" t="n"/>
      <c r="AF560" s="2" t="n"/>
      <c r="AG560" s="37">
        <f>IF(B560="","",MAX(B560,IF(U560="",0,U560),IF(W560="",0,W560),IF(AB560="",0,AB560),IF(AN560="",0,AN560)))</f>
        <v/>
      </c>
      <c r="AH560" s="11">
        <f>IF(AG560="","",TODAY()-AG560)</f>
        <v/>
      </c>
      <c r="AI560" s="11">
        <f>IF(B560="","",MIN(100,IF(J560&gt;=300000,20,IF(J560&gt;=200000,10,5))+IF(OR(C560="Referral",C560="Passaparola"),20,IF(OR(C560="Sito web",C560="LinkedIn",C560="Email marketing"),15,10))+IF(L560&gt;=8,25,IF(L560&gt;=6,18,IF(L560&gt;=4,12,5)))+IF(AND(V560&lt;&gt;"",V560&lt;&gt;"Non risponde",V560&lt;&gt;"Non interessato"),10,0)+IF(X560="Eseguita",10,0)+IF(Z560&gt;0,15,0)))</f>
        <v/>
      </c>
      <c r="AJ560" s="11">
        <f>IF(AI560="","",IF(AI560&gt;=80,"Hot",IF(AI560&gt;=60,"Alta",IF(AI560&gt;=40,"Media","Bassa"))))</f>
        <v/>
      </c>
      <c r="AK560" s="11">
        <f>IF(B560="","",IF(U560="",TODAY()-B560,U560-B560))</f>
        <v/>
      </c>
      <c r="AL560" s="11">
        <f>IF(B560="","",IF(M560="Vinta","Chiusa - vinta",IF(M560="Persa","Chiusa - persa",IF(AND(U560="",TODAY()-B560&gt;1),"Contattare subito",IF(AND(M560="In corso",AH560&gt;7),"Lead in stallo",IF(AND(AN560&lt;&gt;"",AN560&lt;TODAY(),M560="In corso"),"Follow-up scaduto",IF(AND(K560="Offerta",Y560="",W560&lt;&gt;"",TODAY()-W560&gt;3),"Verificare offerta","OK"))))))</f>
        <v/>
      </c>
      <c r="AM560" s="38" t="n"/>
      <c r="AN560" s="39" t="n"/>
      <c r="AO560" s="11">
        <f>IF(AND(AN560&lt;&gt;"",AN560&lt;TODAY(),M560="In corso"),1,0)</f>
        <v/>
      </c>
      <c r="AP560" s="84">
        <f>IF(B560="","",IF(OR(M560="Vinta",M560="Persa"),0,IF(AL560="Contattare subito",50,0)+IF(AL560="Follow-up scaduto",40,0)+IF(AL560="Lead in stallo",35,0)+IF(AJ560="Hot",30,IF(AJ560="Alta",20,IF(AJ560="Media",10,0)))+IF(AO560=1,10,0)+L560/10+ROW()/100000))</f>
        <v/>
      </c>
    </row>
    <row r="561">
      <c r="A561" s="2">
        <f>IF(B561="","",ROW()-1)</f>
        <v/>
      </c>
      <c r="B561" s="2" t="n"/>
      <c r="C561" s="2" t="n"/>
      <c r="D561" s="2" t="n"/>
      <c r="E561" s="2" t="n"/>
      <c r="F561" s="2" t="n"/>
      <c r="G561" s="2" t="n"/>
      <c r="H561" s="2" t="n"/>
      <c r="I561" s="2" t="n"/>
      <c r="J561" s="2" t="n"/>
      <c r="K561" s="2" t="n"/>
      <c r="L561" s="2">
        <f>IF(K561="","",IF(K561="Nuovo",1,IF(K561="Tentativo contatto",1,IF(K561="Contattato",2,IF(K561="Qualificato",4,IF(K561="Visita fissata",5,IF(K561="Visita effettuata",6,IF(K561="Trattativa",7,IF(K561="Offerta",8,IF(K561="Prenotazione",9,IF(K561="Venduto",10,""))))))))))))</f>
        <v/>
      </c>
      <c r="M561" s="2" t="n"/>
      <c r="N561" s="2">
        <f>IF(L561&gt;=4,1,0)</f>
        <v/>
      </c>
      <c r="O561" s="2">
        <f>IF(L561&gt;=6,1,0)</f>
        <v/>
      </c>
      <c r="P561" s="2">
        <f>IF(L561&gt;=7,1,0)</f>
        <v/>
      </c>
      <c r="Q561" s="2">
        <f>IF(L561&gt;=8,1,0)</f>
        <v/>
      </c>
      <c r="R561" s="2">
        <f>IF(L561&gt;=9,1,0)</f>
        <v/>
      </c>
      <c r="S561" s="2">
        <f>IF(OR(L561=10,M561="Vinta"),1,0)</f>
        <v/>
      </c>
      <c r="T561" s="2">
        <f>IF(M561="Persa",1,0)</f>
        <v/>
      </c>
      <c r="U561" s="2" t="n"/>
      <c r="V561" s="2" t="n"/>
      <c r="W561" s="2" t="n"/>
      <c r="X561" s="2" t="n"/>
      <c r="Y561" s="17" t="n"/>
      <c r="Z561" s="17" t="n"/>
      <c r="AA561" s="17" t="n"/>
      <c r="AB561" s="2" t="n"/>
      <c r="AC561" s="2">
        <f>IF(B561="","",IF(AB561="",TODAY()-B561,AB561-B561))</f>
        <v/>
      </c>
      <c r="AD561" s="2" t="n"/>
      <c r="AE561" s="2" t="n"/>
      <c r="AF561" s="2" t="n"/>
      <c r="AG561" s="37">
        <f>IF(B561="","",MAX(B561,IF(U561="",0,U561),IF(W561="",0,W561),IF(AB561="",0,AB561),IF(AN561="",0,AN561)))</f>
        <v/>
      </c>
      <c r="AH561" s="11">
        <f>IF(AG561="","",TODAY()-AG561)</f>
        <v/>
      </c>
      <c r="AI561" s="11">
        <f>IF(B561="","",MIN(100,IF(J561&gt;=300000,20,IF(J561&gt;=200000,10,5))+IF(OR(C561="Referral",C561="Passaparola"),20,IF(OR(C561="Sito web",C561="LinkedIn",C561="Email marketing"),15,10))+IF(L561&gt;=8,25,IF(L561&gt;=6,18,IF(L561&gt;=4,12,5)))+IF(AND(V561&lt;&gt;"",V561&lt;&gt;"Non risponde",V561&lt;&gt;"Non interessato"),10,0)+IF(X561="Eseguita",10,0)+IF(Z561&gt;0,15,0)))</f>
        <v/>
      </c>
      <c r="AJ561" s="11">
        <f>IF(AI561="","",IF(AI561&gt;=80,"Hot",IF(AI561&gt;=60,"Alta",IF(AI561&gt;=40,"Media","Bassa"))))</f>
        <v/>
      </c>
      <c r="AK561" s="11">
        <f>IF(B561="","",IF(U561="",TODAY()-B561,U561-B561))</f>
        <v/>
      </c>
      <c r="AL561" s="11">
        <f>IF(B561="","",IF(M561="Vinta","Chiusa - vinta",IF(M561="Persa","Chiusa - persa",IF(AND(U561="",TODAY()-B561&gt;1),"Contattare subito",IF(AND(M561="In corso",AH561&gt;7),"Lead in stallo",IF(AND(AN561&lt;&gt;"",AN561&lt;TODAY(),M561="In corso"),"Follow-up scaduto",IF(AND(K561="Offerta",Y561="",W561&lt;&gt;"",TODAY()-W561&gt;3),"Verificare offerta","OK"))))))</f>
        <v/>
      </c>
      <c r="AM561" s="38" t="n"/>
      <c r="AN561" s="39" t="n"/>
      <c r="AO561" s="11">
        <f>IF(AND(AN561&lt;&gt;"",AN561&lt;TODAY(),M561="In corso"),1,0)</f>
        <v/>
      </c>
      <c r="AP561" s="84">
        <f>IF(B561="","",IF(OR(M561="Vinta",M561="Persa"),0,IF(AL561="Contattare subito",50,0)+IF(AL561="Follow-up scaduto",40,0)+IF(AL561="Lead in stallo",35,0)+IF(AJ561="Hot",30,IF(AJ561="Alta",20,IF(AJ561="Media",10,0)))+IF(AO561=1,10,0)+L561/10+ROW()/100000))</f>
        <v/>
      </c>
    </row>
    <row r="562">
      <c r="A562" s="2">
        <f>IF(B562="","",ROW()-1)</f>
        <v/>
      </c>
      <c r="B562" s="2" t="n"/>
      <c r="C562" s="2" t="n"/>
      <c r="D562" s="2" t="n"/>
      <c r="E562" s="2" t="n"/>
      <c r="F562" s="2" t="n"/>
      <c r="G562" s="2" t="n"/>
      <c r="H562" s="2" t="n"/>
      <c r="I562" s="2" t="n"/>
      <c r="J562" s="2" t="n"/>
      <c r="K562" s="2" t="n"/>
      <c r="L562" s="2">
        <f>IF(K562="","",IF(K562="Nuovo",1,IF(K562="Tentativo contatto",1,IF(K562="Contattato",2,IF(K562="Qualificato",4,IF(K562="Visita fissata",5,IF(K562="Visita effettuata",6,IF(K562="Trattativa",7,IF(K562="Offerta",8,IF(K562="Prenotazione",9,IF(K562="Venduto",10,""))))))))))))</f>
        <v/>
      </c>
      <c r="M562" s="2" t="n"/>
      <c r="N562" s="2">
        <f>IF(L562&gt;=4,1,0)</f>
        <v/>
      </c>
      <c r="O562" s="2">
        <f>IF(L562&gt;=6,1,0)</f>
        <v/>
      </c>
      <c r="P562" s="2">
        <f>IF(L562&gt;=7,1,0)</f>
        <v/>
      </c>
      <c r="Q562" s="2">
        <f>IF(L562&gt;=8,1,0)</f>
        <v/>
      </c>
      <c r="R562" s="2">
        <f>IF(L562&gt;=9,1,0)</f>
        <v/>
      </c>
      <c r="S562" s="2">
        <f>IF(OR(L562=10,M562="Vinta"),1,0)</f>
        <v/>
      </c>
      <c r="T562" s="2">
        <f>IF(M562="Persa",1,0)</f>
        <v/>
      </c>
      <c r="U562" s="2" t="n"/>
      <c r="V562" s="2" t="n"/>
      <c r="W562" s="2" t="n"/>
      <c r="X562" s="2" t="n"/>
      <c r="Y562" s="17" t="n"/>
      <c r="Z562" s="17" t="n"/>
      <c r="AA562" s="17" t="n"/>
      <c r="AB562" s="2" t="n"/>
      <c r="AC562" s="2">
        <f>IF(B562="","",IF(AB562="",TODAY()-B562,AB562-B562))</f>
        <v/>
      </c>
      <c r="AD562" s="2" t="n"/>
      <c r="AE562" s="2" t="n"/>
      <c r="AF562" s="2" t="n"/>
      <c r="AG562" s="37">
        <f>IF(B562="","",MAX(B562,IF(U562="",0,U562),IF(W562="",0,W562),IF(AB562="",0,AB562),IF(AN562="",0,AN562)))</f>
        <v/>
      </c>
      <c r="AH562" s="11">
        <f>IF(AG562="","",TODAY()-AG562)</f>
        <v/>
      </c>
      <c r="AI562" s="11">
        <f>IF(B562="","",MIN(100,IF(J562&gt;=300000,20,IF(J562&gt;=200000,10,5))+IF(OR(C562="Referral",C562="Passaparola"),20,IF(OR(C562="Sito web",C562="LinkedIn",C562="Email marketing"),15,10))+IF(L562&gt;=8,25,IF(L562&gt;=6,18,IF(L562&gt;=4,12,5)))+IF(AND(V562&lt;&gt;"",V562&lt;&gt;"Non risponde",V562&lt;&gt;"Non interessato"),10,0)+IF(X562="Eseguita",10,0)+IF(Z562&gt;0,15,0)))</f>
        <v/>
      </c>
      <c r="AJ562" s="11">
        <f>IF(AI562="","",IF(AI562&gt;=80,"Hot",IF(AI562&gt;=60,"Alta",IF(AI562&gt;=40,"Media","Bassa"))))</f>
        <v/>
      </c>
      <c r="AK562" s="11">
        <f>IF(B562="","",IF(U562="",TODAY()-B562,U562-B562))</f>
        <v/>
      </c>
      <c r="AL562" s="11">
        <f>IF(B562="","",IF(M562="Vinta","Chiusa - vinta",IF(M562="Persa","Chiusa - persa",IF(AND(U562="",TODAY()-B562&gt;1),"Contattare subito",IF(AND(M562="In corso",AH562&gt;7),"Lead in stallo",IF(AND(AN562&lt;&gt;"",AN562&lt;TODAY(),M562="In corso"),"Follow-up scaduto",IF(AND(K562="Offerta",Y562="",W562&lt;&gt;"",TODAY()-W562&gt;3),"Verificare offerta","OK"))))))</f>
        <v/>
      </c>
      <c r="AM562" s="38" t="n"/>
      <c r="AN562" s="39" t="n"/>
      <c r="AO562" s="11">
        <f>IF(AND(AN562&lt;&gt;"",AN562&lt;TODAY(),M562="In corso"),1,0)</f>
        <v/>
      </c>
      <c r="AP562" s="84">
        <f>IF(B562="","",IF(OR(M562="Vinta",M562="Persa"),0,IF(AL562="Contattare subito",50,0)+IF(AL562="Follow-up scaduto",40,0)+IF(AL562="Lead in stallo",35,0)+IF(AJ562="Hot",30,IF(AJ562="Alta",20,IF(AJ562="Media",10,0)))+IF(AO562=1,10,0)+L562/10+ROW()/100000))</f>
        <v/>
      </c>
    </row>
    <row r="563">
      <c r="A563" s="2">
        <f>IF(B563="","",ROW()-1)</f>
        <v/>
      </c>
      <c r="B563" s="2" t="n"/>
      <c r="C563" s="2" t="n"/>
      <c r="D563" s="2" t="n"/>
      <c r="E563" s="2" t="n"/>
      <c r="F563" s="2" t="n"/>
      <c r="G563" s="2" t="n"/>
      <c r="H563" s="2" t="n"/>
      <c r="I563" s="2" t="n"/>
      <c r="J563" s="2" t="n"/>
      <c r="K563" s="2" t="n"/>
      <c r="L563" s="2">
        <f>IF(K563="","",IF(K563="Nuovo",1,IF(K563="Tentativo contatto",1,IF(K563="Contattato",2,IF(K563="Qualificato",4,IF(K563="Visita fissata",5,IF(K563="Visita effettuata",6,IF(K563="Trattativa",7,IF(K563="Offerta",8,IF(K563="Prenotazione",9,IF(K563="Venduto",10,""))))))))))))</f>
        <v/>
      </c>
      <c r="M563" s="2" t="n"/>
      <c r="N563" s="2">
        <f>IF(L563&gt;=4,1,0)</f>
        <v/>
      </c>
      <c r="O563" s="2">
        <f>IF(L563&gt;=6,1,0)</f>
        <v/>
      </c>
      <c r="P563" s="2">
        <f>IF(L563&gt;=7,1,0)</f>
        <v/>
      </c>
      <c r="Q563" s="2">
        <f>IF(L563&gt;=8,1,0)</f>
        <v/>
      </c>
      <c r="R563" s="2">
        <f>IF(L563&gt;=9,1,0)</f>
        <v/>
      </c>
      <c r="S563" s="2">
        <f>IF(OR(L563=10,M563="Vinta"),1,0)</f>
        <v/>
      </c>
      <c r="T563" s="2">
        <f>IF(M563="Persa",1,0)</f>
        <v/>
      </c>
      <c r="U563" s="2" t="n"/>
      <c r="V563" s="2" t="n"/>
      <c r="W563" s="2" t="n"/>
      <c r="X563" s="2" t="n"/>
      <c r="Y563" s="17" t="n"/>
      <c r="Z563" s="17" t="n"/>
      <c r="AA563" s="17" t="n"/>
      <c r="AB563" s="2" t="n"/>
      <c r="AC563" s="2">
        <f>IF(B563="","",IF(AB563="",TODAY()-B563,AB563-B563))</f>
        <v/>
      </c>
      <c r="AD563" s="2" t="n"/>
      <c r="AE563" s="2" t="n"/>
      <c r="AF563" s="2" t="n"/>
      <c r="AG563" s="37">
        <f>IF(B563="","",MAX(B563,IF(U563="",0,U563),IF(W563="",0,W563),IF(AB563="",0,AB563),IF(AN563="",0,AN563)))</f>
        <v/>
      </c>
      <c r="AH563" s="11">
        <f>IF(AG563="","",TODAY()-AG563)</f>
        <v/>
      </c>
      <c r="AI563" s="11">
        <f>IF(B563="","",MIN(100,IF(J563&gt;=300000,20,IF(J563&gt;=200000,10,5))+IF(OR(C563="Referral",C563="Passaparola"),20,IF(OR(C563="Sito web",C563="LinkedIn",C563="Email marketing"),15,10))+IF(L563&gt;=8,25,IF(L563&gt;=6,18,IF(L563&gt;=4,12,5)))+IF(AND(V563&lt;&gt;"",V563&lt;&gt;"Non risponde",V563&lt;&gt;"Non interessato"),10,0)+IF(X563="Eseguita",10,0)+IF(Z563&gt;0,15,0)))</f>
        <v/>
      </c>
      <c r="AJ563" s="11">
        <f>IF(AI563="","",IF(AI563&gt;=80,"Hot",IF(AI563&gt;=60,"Alta",IF(AI563&gt;=40,"Media","Bassa"))))</f>
        <v/>
      </c>
      <c r="AK563" s="11">
        <f>IF(B563="","",IF(U563="",TODAY()-B563,U563-B563))</f>
        <v/>
      </c>
      <c r="AL563" s="11">
        <f>IF(B563="","",IF(M563="Vinta","Chiusa - vinta",IF(M563="Persa","Chiusa - persa",IF(AND(U563="",TODAY()-B563&gt;1),"Contattare subito",IF(AND(M563="In corso",AH563&gt;7),"Lead in stallo",IF(AND(AN563&lt;&gt;"",AN563&lt;TODAY(),M563="In corso"),"Follow-up scaduto",IF(AND(K563="Offerta",Y563="",W563&lt;&gt;"",TODAY()-W563&gt;3),"Verificare offerta","OK"))))))</f>
        <v/>
      </c>
      <c r="AM563" s="38" t="n"/>
      <c r="AN563" s="39" t="n"/>
      <c r="AO563" s="11">
        <f>IF(AND(AN563&lt;&gt;"",AN563&lt;TODAY(),M563="In corso"),1,0)</f>
        <v/>
      </c>
      <c r="AP563" s="84">
        <f>IF(B563="","",IF(OR(M563="Vinta",M563="Persa"),0,IF(AL563="Contattare subito",50,0)+IF(AL563="Follow-up scaduto",40,0)+IF(AL563="Lead in stallo",35,0)+IF(AJ563="Hot",30,IF(AJ563="Alta",20,IF(AJ563="Media",10,0)))+IF(AO563=1,10,0)+L563/10+ROW()/100000))</f>
        <v/>
      </c>
    </row>
    <row r="564">
      <c r="A564" s="2">
        <f>IF(B564="","",ROW()-1)</f>
        <v/>
      </c>
      <c r="B564" s="2" t="n"/>
      <c r="C564" s="2" t="n"/>
      <c r="D564" s="2" t="n"/>
      <c r="E564" s="2" t="n"/>
      <c r="F564" s="2" t="n"/>
      <c r="G564" s="2" t="n"/>
      <c r="H564" s="2" t="n"/>
      <c r="I564" s="2" t="n"/>
      <c r="J564" s="2" t="n"/>
      <c r="K564" s="2" t="n"/>
      <c r="L564" s="2">
        <f>IF(K564="","",IF(K564="Nuovo",1,IF(K564="Tentativo contatto",1,IF(K564="Contattato",2,IF(K564="Qualificato",4,IF(K564="Visita fissata",5,IF(K564="Visita effettuata",6,IF(K564="Trattativa",7,IF(K564="Offerta",8,IF(K564="Prenotazione",9,IF(K564="Venduto",10,""))))))))))))</f>
        <v/>
      </c>
      <c r="M564" s="2" t="n"/>
      <c r="N564" s="2">
        <f>IF(L564&gt;=4,1,0)</f>
        <v/>
      </c>
      <c r="O564" s="2">
        <f>IF(L564&gt;=6,1,0)</f>
        <v/>
      </c>
      <c r="P564" s="2">
        <f>IF(L564&gt;=7,1,0)</f>
        <v/>
      </c>
      <c r="Q564" s="2">
        <f>IF(L564&gt;=8,1,0)</f>
        <v/>
      </c>
      <c r="R564" s="2">
        <f>IF(L564&gt;=9,1,0)</f>
        <v/>
      </c>
      <c r="S564" s="2">
        <f>IF(OR(L564=10,M564="Vinta"),1,0)</f>
        <v/>
      </c>
      <c r="T564" s="2">
        <f>IF(M564="Persa",1,0)</f>
        <v/>
      </c>
      <c r="U564" s="2" t="n"/>
      <c r="V564" s="2" t="n"/>
      <c r="W564" s="2" t="n"/>
      <c r="X564" s="2" t="n"/>
      <c r="Y564" s="17" t="n"/>
      <c r="Z564" s="17" t="n"/>
      <c r="AA564" s="17" t="n"/>
      <c r="AB564" s="2" t="n"/>
      <c r="AC564" s="2">
        <f>IF(B564="","",IF(AB564="",TODAY()-B564,AB564-B564))</f>
        <v/>
      </c>
      <c r="AD564" s="2" t="n"/>
      <c r="AE564" s="2" t="n"/>
      <c r="AF564" s="2" t="n"/>
      <c r="AG564" s="37">
        <f>IF(B564="","",MAX(B564,IF(U564="",0,U564),IF(W564="",0,W564),IF(AB564="",0,AB564),IF(AN564="",0,AN564)))</f>
        <v/>
      </c>
      <c r="AH564" s="11">
        <f>IF(AG564="","",TODAY()-AG564)</f>
        <v/>
      </c>
      <c r="AI564" s="11">
        <f>IF(B564="","",MIN(100,IF(J564&gt;=300000,20,IF(J564&gt;=200000,10,5))+IF(OR(C564="Referral",C564="Passaparola"),20,IF(OR(C564="Sito web",C564="LinkedIn",C564="Email marketing"),15,10))+IF(L564&gt;=8,25,IF(L564&gt;=6,18,IF(L564&gt;=4,12,5)))+IF(AND(V564&lt;&gt;"",V564&lt;&gt;"Non risponde",V564&lt;&gt;"Non interessato"),10,0)+IF(X564="Eseguita",10,0)+IF(Z564&gt;0,15,0)))</f>
        <v/>
      </c>
      <c r="AJ564" s="11">
        <f>IF(AI564="","",IF(AI564&gt;=80,"Hot",IF(AI564&gt;=60,"Alta",IF(AI564&gt;=40,"Media","Bassa"))))</f>
        <v/>
      </c>
      <c r="AK564" s="11">
        <f>IF(B564="","",IF(U564="",TODAY()-B564,U564-B564))</f>
        <v/>
      </c>
      <c r="AL564" s="11">
        <f>IF(B564="","",IF(M564="Vinta","Chiusa - vinta",IF(M564="Persa","Chiusa - persa",IF(AND(U564="",TODAY()-B564&gt;1),"Contattare subito",IF(AND(M564="In corso",AH564&gt;7),"Lead in stallo",IF(AND(AN564&lt;&gt;"",AN564&lt;TODAY(),M564="In corso"),"Follow-up scaduto",IF(AND(K564="Offerta",Y564="",W564&lt;&gt;"",TODAY()-W564&gt;3),"Verificare offerta","OK"))))))</f>
        <v/>
      </c>
      <c r="AM564" s="38" t="n"/>
      <c r="AN564" s="39" t="n"/>
      <c r="AO564" s="11">
        <f>IF(AND(AN564&lt;&gt;"",AN564&lt;TODAY(),M564="In corso"),1,0)</f>
        <v/>
      </c>
      <c r="AP564" s="84">
        <f>IF(B564="","",IF(OR(M564="Vinta",M564="Persa"),0,IF(AL564="Contattare subito",50,0)+IF(AL564="Follow-up scaduto",40,0)+IF(AL564="Lead in stallo",35,0)+IF(AJ564="Hot",30,IF(AJ564="Alta",20,IF(AJ564="Media",10,0)))+IF(AO564=1,10,0)+L564/10+ROW()/100000))</f>
        <v/>
      </c>
    </row>
    <row r="565">
      <c r="A565" s="2">
        <f>IF(B565="","",ROW()-1)</f>
        <v/>
      </c>
      <c r="B565" s="2" t="n"/>
      <c r="C565" s="2" t="n"/>
      <c r="D565" s="2" t="n"/>
      <c r="E565" s="2" t="n"/>
      <c r="F565" s="2" t="n"/>
      <c r="G565" s="2" t="n"/>
      <c r="H565" s="2" t="n"/>
      <c r="I565" s="2" t="n"/>
      <c r="J565" s="2" t="n"/>
      <c r="K565" s="2" t="n"/>
      <c r="L565" s="2">
        <f>IF(K565="","",IF(K565="Nuovo",1,IF(K565="Tentativo contatto",1,IF(K565="Contattato",2,IF(K565="Qualificato",4,IF(K565="Visita fissata",5,IF(K565="Visita effettuata",6,IF(K565="Trattativa",7,IF(K565="Offerta",8,IF(K565="Prenotazione",9,IF(K565="Venduto",10,""))))))))))))</f>
        <v/>
      </c>
      <c r="M565" s="2" t="n"/>
      <c r="N565" s="2">
        <f>IF(L565&gt;=4,1,0)</f>
        <v/>
      </c>
      <c r="O565" s="2">
        <f>IF(L565&gt;=6,1,0)</f>
        <v/>
      </c>
      <c r="P565" s="2">
        <f>IF(L565&gt;=7,1,0)</f>
        <v/>
      </c>
      <c r="Q565" s="2">
        <f>IF(L565&gt;=8,1,0)</f>
        <v/>
      </c>
      <c r="R565" s="2">
        <f>IF(L565&gt;=9,1,0)</f>
        <v/>
      </c>
      <c r="S565" s="2">
        <f>IF(OR(L565=10,M565="Vinta"),1,0)</f>
        <v/>
      </c>
      <c r="T565" s="2">
        <f>IF(M565="Persa",1,0)</f>
        <v/>
      </c>
      <c r="U565" s="2" t="n"/>
      <c r="V565" s="2" t="n"/>
      <c r="W565" s="2" t="n"/>
      <c r="X565" s="2" t="n"/>
      <c r="Y565" s="17" t="n"/>
      <c r="Z565" s="17" t="n"/>
      <c r="AA565" s="17" t="n"/>
      <c r="AB565" s="2" t="n"/>
      <c r="AC565" s="2">
        <f>IF(B565="","",IF(AB565="",TODAY()-B565,AB565-B565))</f>
        <v/>
      </c>
      <c r="AD565" s="2" t="n"/>
      <c r="AE565" s="2" t="n"/>
      <c r="AF565" s="2" t="n"/>
      <c r="AG565" s="37">
        <f>IF(B565="","",MAX(B565,IF(U565="",0,U565),IF(W565="",0,W565),IF(AB565="",0,AB565),IF(AN565="",0,AN565)))</f>
        <v/>
      </c>
      <c r="AH565" s="11">
        <f>IF(AG565="","",TODAY()-AG565)</f>
        <v/>
      </c>
      <c r="AI565" s="11">
        <f>IF(B565="","",MIN(100,IF(J565&gt;=300000,20,IF(J565&gt;=200000,10,5))+IF(OR(C565="Referral",C565="Passaparola"),20,IF(OR(C565="Sito web",C565="LinkedIn",C565="Email marketing"),15,10))+IF(L565&gt;=8,25,IF(L565&gt;=6,18,IF(L565&gt;=4,12,5)))+IF(AND(V565&lt;&gt;"",V565&lt;&gt;"Non risponde",V565&lt;&gt;"Non interessato"),10,0)+IF(X565="Eseguita",10,0)+IF(Z565&gt;0,15,0)))</f>
        <v/>
      </c>
      <c r="AJ565" s="11">
        <f>IF(AI565="","",IF(AI565&gt;=80,"Hot",IF(AI565&gt;=60,"Alta",IF(AI565&gt;=40,"Media","Bassa"))))</f>
        <v/>
      </c>
      <c r="AK565" s="11">
        <f>IF(B565="","",IF(U565="",TODAY()-B565,U565-B565))</f>
        <v/>
      </c>
      <c r="AL565" s="11">
        <f>IF(B565="","",IF(M565="Vinta","Chiusa - vinta",IF(M565="Persa","Chiusa - persa",IF(AND(U565="",TODAY()-B565&gt;1),"Contattare subito",IF(AND(M565="In corso",AH565&gt;7),"Lead in stallo",IF(AND(AN565&lt;&gt;"",AN565&lt;TODAY(),M565="In corso"),"Follow-up scaduto",IF(AND(K565="Offerta",Y565="",W565&lt;&gt;"",TODAY()-W565&gt;3),"Verificare offerta","OK"))))))</f>
        <v/>
      </c>
      <c r="AM565" s="38" t="n"/>
      <c r="AN565" s="39" t="n"/>
      <c r="AO565" s="11">
        <f>IF(AND(AN565&lt;&gt;"",AN565&lt;TODAY(),M565="In corso"),1,0)</f>
        <v/>
      </c>
      <c r="AP565" s="84">
        <f>IF(B565="","",IF(OR(M565="Vinta",M565="Persa"),0,IF(AL565="Contattare subito",50,0)+IF(AL565="Follow-up scaduto",40,0)+IF(AL565="Lead in stallo",35,0)+IF(AJ565="Hot",30,IF(AJ565="Alta",20,IF(AJ565="Media",10,0)))+IF(AO565=1,10,0)+L565/10+ROW()/100000))</f>
        <v/>
      </c>
    </row>
    <row r="566">
      <c r="A566" s="2">
        <f>IF(B566="","",ROW()-1)</f>
        <v/>
      </c>
      <c r="B566" s="2" t="n"/>
      <c r="C566" s="2" t="n"/>
      <c r="D566" s="2" t="n"/>
      <c r="E566" s="2" t="n"/>
      <c r="F566" s="2" t="n"/>
      <c r="G566" s="2" t="n"/>
      <c r="H566" s="2" t="n"/>
      <c r="I566" s="2" t="n"/>
      <c r="J566" s="2" t="n"/>
      <c r="K566" s="2" t="n"/>
      <c r="L566" s="2">
        <f>IF(K566="","",IF(K566="Nuovo",1,IF(K566="Tentativo contatto",1,IF(K566="Contattato",2,IF(K566="Qualificato",4,IF(K566="Visita fissata",5,IF(K566="Visita effettuata",6,IF(K566="Trattativa",7,IF(K566="Offerta",8,IF(K566="Prenotazione",9,IF(K566="Venduto",10,""))))))))))))</f>
        <v/>
      </c>
      <c r="M566" s="2" t="n"/>
      <c r="N566" s="2">
        <f>IF(L566&gt;=4,1,0)</f>
        <v/>
      </c>
      <c r="O566" s="2">
        <f>IF(L566&gt;=6,1,0)</f>
        <v/>
      </c>
      <c r="P566" s="2">
        <f>IF(L566&gt;=7,1,0)</f>
        <v/>
      </c>
      <c r="Q566" s="2">
        <f>IF(L566&gt;=8,1,0)</f>
        <v/>
      </c>
      <c r="R566" s="2">
        <f>IF(L566&gt;=9,1,0)</f>
        <v/>
      </c>
      <c r="S566" s="2">
        <f>IF(OR(L566=10,M566="Vinta"),1,0)</f>
        <v/>
      </c>
      <c r="T566" s="2">
        <f>IF(M566="Persa",1,0)</f>
        <v/>
      </c>
      <c r="U566" s="2" t="n"/>
      <c r="V566" s="2" t="n"/>
      <c r="W566" s="2" t="n"/>
      <c r="X566" s="2" t="n"/>
      <c r="Y566" s="17" t="n"/>
      <c r="Z566" s="17" t="n"/>
      <c r="AA566" s="17" t="n"/>
      <c r="AB566" s="2" t="n"/>
      <c r="AC566" s="2">
        <f>IF(B566="","",IF(AB566="",TODAY()-B566,AB566-B566))</f>
        <v/>
      </c>
      <c r="AD566" s="2" t="n"/>
      <c r="AE566" s="2" t="n"/>
      <c r="AF566" s="2" t="n"/>
      <c r="AG566" s="37">
        <f>IF(B566="","",MAX(B566,IF(U566="",0,U566),IF(W566="",0,W566),IF(AB566="",0,AB566),IF(AN566="",0,AN566)))</f>
        <v/>
      </c>
      <c r="AH566" s="11">
        <f>IF(AG566="","",TODAY()-AG566)</f>
        <v/>
      </c>
      <c r="AI566" s="11">
        <f>IF(B566="","",MIN(100,IF(J566&gt;=300000,20,IF(J566&gt;=200000,10,5))+IF(OR(C566="Referral",C566="Passaparola"),20,IF(OR(C566="Sito web",C566="LinkedIn",C566="Email marketing"),15,10))+IF(L566&gt;=8,25,IF(L566&gt;=6,18,IF(L566&gt;=4,12,5)))+IF(AND(V566&lt;&gt;"",V566&lt;&gt;"Non risponde",V566&lt;&gt;"Non interessato"),10,0)+IF(X566="Eseguita",10,0)+IF(Z566&gt;0,15,0)))</f>
        <v/>
      </c>
      <c r="AJ566" s="11">
        <f>IF(AI566="","",IF(AI566&gt;=80,"Hot",IF(AI566&gt;=60,"Alta",IF(AI566&gt;=40,"Media","Bassa"))))</f>
        <v/>
      </c>
      <c r="AK566" s="11">
        <f>IF(B566="","",IF(U566="",TODAY()-B566,U566-B566))</f>
        <v/>
      </c>
      <c r="AL566" s="11">
        <f>IF(B566="","",IF(M566="Vinta","Chiusa - vinta",IF(M566="Persa","Chiusa - persa",IF(AND(U566="",TODAY()-B566&gt;1),"Contattare subito",IF(AND(M566="In corso",AH566&gt;7),"Lead in stallo",IF(AND(AN566&lt;&gt;"",AN566&lt;TODAY(),M566="In corso"),"Follow-up scaduto",IF(AND(K566="Offerta",Y566="",W566&lt;&gt;"",TODAY()-W566&gt;3),"Verificare offerta","OK"))))))</f>
        <v/>
      </c>
      <c r="AM566" s="38" t="n"/>
      <c r="AN566" s="39" t="n"/>
      <c r="AO566" s="11">
        <f>IF(AND(AN566&lt;&gt;"",AN566&lt;TODAY(),M566="In corso"),1,0)</f>
        <v/>
      </c>
      <c r="AP566" s="84">
        <f>IF(B566="","",IF(OR(M566="Vinta",M566="Persa"),0,IF(AL566="Contattare subito",50,0)+IF(AL566="Follow-up scaduto",40,0)+IF(AL566="Lead in stallo",35,0)+IF(AJ566="Hot",30,IF(AJ566="Alta",20,IF(AJ566="Media",10,0)))+IF(AO566=1,10,0)+L566/10+ROW()/100000))</f>
        <v/>
      </c>
    </row>
    <row r="567">
      <c r="A567" s="2">
        <f>IF(B567="","",ROW()-1)</f>
        <v/>
      </c>
      <c r="B567" s="2" t="n"/>
      <c r="C567" s="2" t="n"/>
      <c r="D567" s="2" t="n"/>
      <c r="E567" s="2" t="n"/>
      <c r="F567" s="2" t="n"/>
      <c r="G567" s="2" t="n"/>
      <c r="H567" s="2" t="n"/>
      <c r="I567" s="2" t="n"/>
      <c r="J567" s="2" t="n"/>
      <c r="K567" s="2" t="n"/>
      <c r="L567" s="2">
        <f>IF(K567="","",IF(K567="Nuovo",1,IF(K567="Tentativo contatto",1,IF(K567="Contattato",2,IF(K567="Qualificato",4,IF(K567="Visita fissata",5,IF(K567="Visita effettuata",6,IF(K567="Trattativa",7,IF(K567="Offerta",8,IF(K567="Prenotazione",9,IF(K567="Venduto",10,""))))))))))))</f>
        <v/>
      </c>
      <c r="M567" s="2" t="n"/>
      <c r="N567" s="2">
        <f>IF(L567&gt;=4,1,0)</f>
        <v/>
      </c>
      <c r="O567" s="2">
        <f>IF(L567&gt;=6,1,0)</f>
        <v/>
      </c>
      <c r="P567" s="2">
        <f>IF(L567&gt;=7,1,0)</f>
        <v/>
      </c>
      <c r="Q567" s="2">
        <f>IF(L567&gt;=8,1,0)</f>
        <v/>
      </c>
      <c r="R567" s="2">
        <f>IF(L567&gt;=9,1,0)</f>
        <v/>
      </c>
      <c r="S567" s="2">
        <f>IF(OR(L567=10,M567="Vinta"),1,0)</f>
        <v/>
      </c>
      <c r="T567" s="2">
        <f>IF(M567="Persa",1,0)</f>
        <v/>
      </c>
      <c r="U567" s="2" t="n"/>
      <c r="V567" s="2" t="n"/>
      <c r="W567" s="2" t="n"/>
      <c r="X567" s="2" t="n"/>
      <c r="Y567" s="17" t="n"/>
      <c r="Z567" s="17" t="n"/>
      <c r="AA567" s="17" t="n"/>
      <c r="AB567" s="2" t="n"/>
      <c r="AC567" s="2">
        <f>IF(B567="","",IF(AB567="",TODAY()-B567,AB567-B567))</f>
        <v/>
      </c>
      <c r="AD567" s="2" t="n"/>
      <c r="AE567" s="2" t="n"/>
      <c r="AF567" s="2" t="n"/>
      <c r="AG567" s="37">
        <f>IF(B567="","",MAX(B567,IF(U567="",0,U567),IF(W567="",0,W567),IF(AB567="",0,AB567),IF(AN567="",0,AN567)))</f>
        <v/>
      </c>
      <c r="AH567" s="11">
        <f>IF(AG567="","",TODAY()-AG567)</f>
        <v/>
      </c>
      <c r="AI567" s="11">
        <f>IF(B567="","",MIN(100,IF(J567&gt;=300000,20,IF(J567&gt;=200000,10,5))+IF(OR(C567="Referral",C567="Passaparola"),20,IF(OR(C567="Sito web",C567="LinkedIn",C567="Email marketing"),15,10))+IF(L567&gt;=8,25,IF(L567&gt;=6,18,IF(L567&gt;=4,12,5)))+IF(AND(V567&lt;&gt;"",V567&lt;&gt;"Non risponde",V567&lt;&gt;"Non interessato"),10,0)+IF(X567="Eseguita",10,0)+IF(Z567&gt;0,15,0)))</f>
        <v/>
      </c>
      <c r="AJ567" s="11">
        <f>IF(AI567="","",IF(AI567&gt;=80,"Hot",IF(AI567&gt;=60,"Alta",IF(AI567&gt;=40,"Media","Bassa"))))</f>
        <v/>
      </c>
      <c r="AK567" s="11">
        <f>IF(B567="","",IF(U567="",TODAY()-B567,U567-B567))</f>
        <v/>
      </c>
      <c r="AL567" s="11">
        <f>IF(B567="","",IF(M567="Vinta","Chiusa - vinta",IF(M567="Persa","Chiusa - persa",IF(AND(U567="",TODAY()-B567&gt;1),"Contattare subito",IF(AND(M567="In corso",AH567&gt;7),"Lead in stallo",IF(AND(AN567&lt;&gt;"",AN567&lt;TODAY(),M567="In corso"),"Follow-up scaduto",IF(AND(K567="Offerta",Y567="",W567&lt;&gt;"",TODAY()-W567&gt;3),"Verificare offerta","OK"))))))</f>
        <v/>
      </c>
      <c r="AM567" s="38" t="n"/>
      <c r="AN567" s="39" t="n"/>
      <c r="AO567" s="11">
        <f>IF(AND(AN567&lt;&gt;"",AN567&lt;TODAY(),M567="In corso"),1,0)</f>
        <v/>
      </c>
      <c r="AP567" s="84">
        <f>IF(B567="","",IF(OR(M567="Vinta",M567="Persa"),0,IF(AL567="Contattare subito",50,0)+IF(AL567="Follow-up scaduto",40,0)+IF(AL567="Lead in stallo",35,0)+IF(AJ567="Hot",30,IF(AJ567="Alta",20,IF(AJ567="Media",10,0)))+IF(AO567=1,10,0)+L567/10+ROW()/100000))</f>
        <v/>
      </c>
    </row>
    <row r="568">
      <c r="A568" s="2">
        <f>IF(B568="","",ROW()-1)</f>
        <v/>
      </c>
      <c r="B568" s="2" t="n"/>
      <c r="C568" s="2" t="n"/>
      <c r="D568" s="2" t="n"/>
      <c r="E568" s="2" t="n"/>
      <c r="F568" s="2" t="n"/>
      <c r="G568" s="2" t="n"/>
      <c r="H568" s="2" t="n"/>
      <c r="I568" s="2" t="n"/>
      <c r="J568" s="2" t="n"/>
      <c r="K568" s="2" t="n"/>
      <c r="L568" s="2">
        <f>IF(K568="","",IF(K568="Nuovo",1,IF(K568="Tentativo contatto",1,IF(K568="Contattato",2,IF(K568="Qualificato",4,IF(K568="Visita fissata",5,IF(K568="Visita effettuata",6,IF(K568="Trattativa",7,IF(K568="Offerta",8,IF(K568="Prenotazione",9,IF(K568="Venduto",10,""))))))))))))</f>
        <v/>
      </c>
      <c r="M568" s="2" t="n"/>
      <c r="N568" s="2">
        <f>IF(L568&gt;=4,1,0)</f>
        <v/>
      </c>
      <c r="O568" s="2">
        <f>IF(L568&gt;=6,1,0)</f>
        <v/>
      </c>
      <c r="P568" s="2">
        <f>IF(L568&gt;=7,1,0)</f>
        <v/>
      </c>
      <c r="Q568" s="2">
        <f>IF(L568&gt;=8,1,0)</f>
        <v/>
      </c>
      <c r="R568" s="2">
        <f>IF(L568&gt;=9,1,0)</f>
        <v/>
      </c>
      <c r="S568" s="2">
        <f>IF(OR(L568=10,M568="Vinta"),1,0)</f>
        <v/>
      </c>
      <c r="T568" s="2">
        <f>IF(M568="Persa",1,0)</f>
        <v/>
      </c>
      <c r="U568" s="2" t="n"/>
      <c r="V568" s="2" t="n"/>
      <c r="W568" s="2" t="n"/>
      <c r="X568" s="2" t="n"/>
      <c r="Y568" s="17" t="n"/>
      <c r="Z568" s="17" t="n"/>
      <c r="AA568" s="17" t="n"/>
      <c r="AB568" s="2" t="n"/>
      <c r="AC568" s="2">
        <f>IF(B568="","",IF(AB568="",TODAY()-B568,AB568-B568))</f>
        <v/>
      </c>
      <c r="AD568" s="2" t="n"/>
      <c r="AE568" s="2" t="n"/>
      <c r="AF568" s="2" t="n"/>
      <c r="AG568" s="37">
        <f>IF(B568="","",MAX(B568,IF(U568="",0,U568),IF(W568="",0,W568),IF(AB568="",0,AB568),IF(AN568="",0,AN568)))</f>
        <v/>
      </c>
      <c r="AH568" s="11">
        <f>IF(AG568="","",TODAY()-AG568)</f>
        <v/>
      </c>
      <c r="AI568" s="11">
        <f>IF(B568="","",MIN(100,IF(J568&gt;=300000,20,IF(J568&gt;=200000,10,5))+IF(OR(C568="Referral",C568="Passaparola"),20,IF(OR(C568="Sito web",C568="LinkedIn",C568="Email marketing"),15,10))+IF(L568&gt;=8,25,IF(L568&gt;=6,18,IF(L568&gt;=4,12,5)))+IF(AND(V568&lt;&gt;"",V568&lt;&gt;"Non risponde",V568&lt;&gt;"Non interessato"),10,0)+IF(X568="Eseguita",10,0)+IF(Z568&gt;0,15,0)))</f>
        <v/>
      </c>
      <c r="AJ568" s="11">
        <f>IF(AI568="","",IF(AI568&gt;=80,"Hot",IF(AI568&gt;=60,"Alta",IF(AI568&gt;=40,"Media","Bassa"))))</f>
        <v/>
      </c>
      <c r="AK568" s="11">
        <f>IF(B568="","",IF(U568="",TODAY()-B568,U568-B568))</f>
        <v/>
      </c>
      <c r="AL568" s="11">
        <f>IF(B568="","",IF(M568="Vinta","Chiusa - vinta",IF(M568="Persa","Chiusa - persa",IF(AND(U568="",TODAY()-B568&gt;1),"Contattare subito",IF(AND(M568="In corso",AH568&gt;7),"Lead in stallo",IF(AND(AN568&lt;&gt;"",AN568&lt;TODAY(),M568="In corso"),"Follow-up scaduto",IF(AND(K568="Offerta",Y568="",W568&lt;&gt;"",TODAY()-W568&gt;3),"Verificare offerta","OK"))))))</f>
        <v/>
      </c>
      <c r="AM568" s="38" t="n"/>
      <c r="AN568" s="39" t="n"/>
      <c r="AO568" s="11">
        <f>IF(AND(AN568&lt;&gt;"",AN568&lt;TODAY(),M568="In corso"),1,0)</f>
        <v/>
      </c>
      <c r="AP568" s="84">
        <f>IF(B568="","",IF(OR(M568="Vinta",M568="Persa"),0,IF(AL568="Contattare subito",50,0)+IF(AL568="Follow-up scaduto",40,0)+IF(AL568="Lead in stallo",35,0)+IF(AJ568="Hot",30,IF(AJ568="Alta",20,IF(AJ568="Media",10,0)))+IF(AO568=1,10,0)+L568/10+ROW()/100000))</f>
        <v/>
      </c>
    </row>
    <row r="569">
      <c r="A569" s="2">
        <f>IF(B569="","",ROW()-1)</f>
        <v/>
      </c>
      <c r="B569" s="2" t="n"/>
      <c r="C569" s="2" t="n"/>
      <c r="D569" s="2" t="n"/>
      <c r="E569" s="2" t="n"/>
      <c r="F569" s="2" t="n"/>
      <c r="G569" s="2" t="n"/>
      <c r="H569" s="2" t="n"/>
      <c r="I569" s="2" t="n"/>
      <c r="J569" s="2" t="n"/>
      <c r="K569" s="2" t="n"/>
      <c r="L569" s="2">
        <f>IF(K569="","",IF(K569="Nuovo",1,IF(K569="Tentativo contatto",1,IF(K569="Contattato",2,IF(K569="Qualificato",4,IF(K569="Visita fissata",5,IF(K569="Visita effettuata",6,IF(K569="Trattativa",7,IF(K569="Offerta",8,IF(K569="Prenotazione",9,IF(K569="Venduto",10,""))))))))))))</f>
        <v/>
      </c>
      <c r="M569" s="2" t="n"/>
      <c r="N569" s="2">
        <f>IF(L569&gt;=4,1,0)</f>
        <v/>
      </c>
      <c r="O569" s="2">
        <f>IF(L569&gt;=6,1,0)</f>
        <v/>
      </c>
      <c r="P569" s="2">
        <f>IF(L569&gt;=7,1,0)</f>
        <v/>
      </c>
      <c r="Q569" s="2">
        <f>IF(L569&gt;=8,1,0)</f>
        <v/>
      </c>
      <c r="R569" s="2">
        <f>IF(L569&gt;=9,1,0)</f>
        <v/>
      </c>
      <c r="S569" s="2">
        <f>IF(OR(L569=10,M569="Vinta"),1,0)</f>
        <v/>
      </c>
      <c r="T569" s="2">
        <f>IF(M569="Persa",1,0)</f>
        <v/>
      </c>
      <c r="U569" s="2" t="n"/>
      <c r="V569" s="2" t="n"/>
      <c r="W569" s="2" t="n"/>
      <c r="X569" s="2" t="n"/>
      <c r="Y569" s="17" t="n"/>
      <c r="Z569" s="17" t="n"/>
      <c r="AA569" s="17" t="n"/>
      <c r="AB569" s="2" t="n"/>
      <c r="AC569" s="2">
        <f>IF(B569="","",IF(AB569="",TODAY()-B569,AB569-B569))</f>
        <v/>
      </c>
      <c r="AD569" s="2" t="n"/>
      <c r="AE569" s="2" t="n"/>
      <c r="AF569" s="2" t="n"/>
      <c r="AG569" s="37">
        <f>IF(B569="","",MAX(B569,IF(U569="",0,U569),IF(W569="",0,W569),IF(AB569="",0,AB569),IF(AN569="",0,AN569)))</f>
        <v/>
      </c>
      <c r="AH569" s="11">
        <f>IF(AG569="","",TODAY()-AG569)</f>
        <v/>
      </c>
      <c r="AI569" s="11">
        <f>IF(B569="","",MIN(100,IF(J569&gt;=300000,20,IF(J569&gt;=200000,10,5))+IF(OR(C569="Referral",C569="Passaparola"),20,IF(OR(C569="Sito web",C569="LinkedIn",C569="Email marketing"),15,10))+IF(L569&gt;=8,25,IF(L569&gt;=6,18,IF(L569&gt;=4,12,5)))+IF(AND(V569&lt;&gt;"",V569&lt;&gt;"Non risponde",V569&lt;&gt;"Non interessato"),10,0)+IF(X569="Eseguita",10,0)+IF(Z569&gt;0,15,0)))</f>
        <v/>
      </c>
      <c r="AJ569" s="11">
        <f>IF(AI569="","",IF(AI569&gt;=80,"Hot",IF(AI569&gt;=60,"Alta",IF(AI569&gt;=40,"Media","Bassa"))))</f>
        <v/>
      </c>
      <c r="AK569" s="11">
        <f>IF(B569="","",IF(U569="",TODAY()-B569,U569-B569))</f>
        <v/>
      </c>
      <c r="AL569" s="11">
        <f>IF(B569="","",IF(M569="Vinta","Chiusa - vinta",IF(M569="Persa","Chiusa - persa",IF(AND(U569="",TODAY()-B569&gt;1),"Contattare subito",IF(AND(M569="In corso",AH569&gt;7),"Lead in stallo",IF(AND(AN569&lt;&gt;"",AN569&lt;TODAY(),M569="In corso"),"Follow-up scaduto",IF(AND(K569="Offerta",Y569="",W569&lt;&gt;"",TODAY()-W569&gt;3),"Verificare offerta","OK"))))))</f>
        <v/>
      </c>
      <c r="AM569" s="38" t="n"/>
      <c r="AN569" s="39" t="n"/>
      <c r="AO569" s="11">
        <f>IF(AND(AN569&lt;&gt;"",AN569&lt;TODAY(),M569="In corso"),1,0)</f>
        <v/>
      </c>
      <c r="AP569" s="84">
        <f>IF(B569="","",IF(OR(M569="Vinta",M569="Persa"),0,IF(AL569="Contattare subito",50,0)+IF(AL569="Follow-up scaduto",40,0)+IF(AL569="Lead in stallo",35,0)+IF(AJ569="Hot",30,IF(AJ569="Alta",20,IF(AJ569="Media",10,0)))+IF(AO569=1,10,0)+L569/10+ROW()/100000))</f>
        <v/>
      </c>
    </row>
    <row r="570">
      <c r="A570" s="2">
        <f>IF(B570="","",ROW()-1)</f>
        <v/>
      </c>
      <c r="B570" s="2" t="n"/>
      <c r="C570" s="2" t="n"/>
      <c r="D570" s="2" t="n"/>
      <c r="E570" s="2" t="n"/>
      <c r="F570" s="2" t="n"/>
      <c r="G570" s="2" t="n"/>
      <c r="H570" s="2" t="n"/>
      <c r="I570" s="2" t="n"/>
      <c r="J570" s="2" t="n"/>
      <c r="K570" s="2" t="n"/>
      <c r="L570" s="2">
        <f>IF(K570="","",IF(K570="Nuovo",1,IF(K570="Tentativo contatto",1,IF(K570="Contattato",2,IF(K570="Qualificato",4,IF(K570="Visita fissata",5,IF(K570="Visita effettuata",6,IF(K570="Trattativa",7,IF(K570="Offerta",8,IF(K570="Prenotazione",9,IF(K570="Venduto",10,""))))))))))))</f>
        <v/>
      </c>
      <c r="M570" s="2" t="n"/>
      <c r="N570" s="2">
        <f>IF(L570&gt;=4,1,0)</f>
        <v/>
      </c>
      <c r="O570" s="2">
        <f>IF(L570&gt;=6,1,0)</f>
        <v/>
      </c>
      <c r="P570" s="2">
        <f>IF(L570&gt;=7,1,0)</f>
        <v/>
      </c>
      <c r="Q570" s="2">
        <f>IF(L570&gt;=8,1,0)</f>
        <v/>
      </c>
      <c r="R570" s="2">
        <f>IF(L570&gt;=9,1,0)</f>
        <v/>
      </c>
      <c r="S570" s="2">
        <f>IF(OR(L570=10,M570="Vinta"),1,0)</f>
        <v/>
      </c>
      <c r="T570" s="2">
        <f>IF(M570="Persa",1,0)</f>
        <v/>
      </c>
      <c r="U570" s="2" t="n"/>
      <c r="V570" s="2" t="n"/>
      <c r="W570" s="2" t="n"/>
      <c r="X570" s="2" t="n"/>
      <c r="Y570" s="17" t="n"/>
      <c r="Z570" s="17" t="n"/>
      <c r="AA570" s="17" t="n"/>
      <c r="AB570" s="2" t="n"/>
      <c r="AC570" s="2">
        <f>IF(B570="","",IF(AB570="",TODAY()-B570,AB570-B570))</f>
        <v/>
      </c>
      <c r="AD570" s="2" t="n"/>
      <c r="AE570" s="2" t="n"/>
      <c r="AF570" s="2" t="n"/>
      <c r="AG570" s="37">
        <f>IF(B570="","",MAX(B570,IF(U570="",0,U570),IF(W570="",0,W570),IF(AB570="",0,AB570),IF(AN570="",0,AN570)))</f>
        <v/>
      </c>
      <c r="AH570" s="11">
        <f>IF(AG570="","",TODAY()-AG570)</f>
        <v/>
      </c>
      <c r="AI570" s="11">
        <f>IF(B570="","",MIN(100,IF(J570&gt;=300000,20,IF(J570&gt;=200000,10,5))+IF(OR(C570="Referral",C570="Passaparola"),20,IF(OR(C570="Sito web",C570="LinkedIn",C570="Email marketing"),15,10))+IF(L570&gt;=8,25,IF(L570&gt;=6,18,IF(L570&gt;=4,12,5)))+IF(AND(V570&lt;&gt;"",V570&lt;&gt;"Non risponde",V570&lt;&gt;"Non interessato"),10,0)+IF(X570="Eseguita",10,0)+IF(Z570&gt;0,15,0)))</f>
        <v/>
      </c>
      <c r="AJ570" s="11">
        <f>IF(AI570="","",IF(AI570&gt;=80,"Hot",IF(AI570&gt;=60,"Alta",IF(AI570&gt;=40,"Media","Bassa"))))</f>
        <v/>
      </c>
      <c r="AK570" s="11">
        <f>IF(B570="","",IF(U570="",TODAY()-B570,U570-B570))</f>
        <v/>
      </c>
      <c r="AL570" s="11">
        <f>IF(B570="","",IF(M570="Vinta","Chiusa - vinta",IF(M570="Persa","Chiusa - persa",IF(AND(U570="",TODAY()-B570&gt;1),"Contattare subito",IF(AND(M570="In corso",AH570&gt;7),"Lead in stallo",IF(AND(AN570&lt;&gt;"",AN570&lt;TODAY(),M570="In corso"),"Follow-up scaduto",IF(AND(K570="Offerta",Y570="",W570&lt;&gt;"",TODAY()-W570&gt;3),"Verificare offerta","OK"))))))</f>
        <v/>
      </c>
      <c r="AM570" s="38" t="n"/>
      <c r="AN570" s="39" t="n"/>
      <c r="AO570" s="11">
        <f>IF(AND(AN570&lt;&gt;"",AN570&lt;TODAY(),M570="In corso"),1,0)</f>
        <v/>
      </c>
      <c r="AP570" s="84">
        <f>IF(B570="","",IF(OR(M570="Vinta",M570="Persa"),0,IF(AL570="Contattare subito",50,0)+IF(AL570="Follow-up scaduto",40,0)+IF(AL570="Lead in stallo",35,0)+IF(AJ570="Hot",30,IF(AJ570="Alta",20,IF(AJ570="Media",10,0)))+IF(AO570=1,10,0)+L570/10+ROW()/100000))</f>
        <v/>
      </c>
    </row>
    <row r="571">
      <c r="A571" s="2">
        <f>IF(B571="","",ROW()-1)</f>
        <v/>
      </c>
      <c r="B571" s="2" t="n"/>
      <c r="C571" s="2" t="n"/>
      <c r="D571" s="2" t="n"/>
      <c r="E571" s="2" t="n"/>
      <c r="F571" s="2" t="n"/>
      <c r="G571" s="2" t="n"/>
      <c r="H571" s="2" t="n"/>
      <c r="I571" s="2" t="n"/>
      <c r="J571" s="2" t="n"/>
      <c r="K571" s="2" t="n"/>
      <c r="L571" s="2">
        <f>IF(K571="","",IF(K571="Nuovo",1,IF(K571="Tentativo contatto",1,IF(K571="Contattato",2,IF(K571="Qualificato",4,IF(K571="Visita fissata",5,IF(K571="Visita effettuata",6,IF(K571="Trattativa",7,IF(K571="Offerta",8,IF(K571="Prenotazione",9,IF(K571="Venduto",10,""))))))))))))</f>
        <v/>
      </c>
      <c r="M571" s="2" t="n"/>
      <c r="N571" s="2">
        <f>IF(L571&gt;=4,1,0)</f>
        <v/>
      </c>
      <c r="O571" s="2">
        <f>IF(L571&gt;=6,1,0)</f>
        <v/>
      </c>
      <c r="P571" s="2">
        <f>IF(L571&gt;=7,1,0)</f>
        <v/>
      </c>
      <c r="Q571" s="2">
        <f>IF(L571&gt;=8,1,0)</f>
        <v/>
      </c>
      <c r="R571" s="2">
        <f>IF(L571&gt;=9,1,0)</f>
        <v/>
      </c>
      <c r="S571" s="2">
        <f>IF(OR(L571=10,M571="Vinta"),1,0)</f>
        <v/>
      </c>
      <c r="T571" s="2">
        <f>IF(M571="Persa",1,0)</f>
        <v/>
      </c>
      <c r="U571" s="2" t="n"/>
      <c r="V571" s="2" t="n"/>
      <c r="W571" s="2" t="n"/>
      <c r="X571" s="2" t="n"/>
      <c r="Y571" s="17" t="n"/>
      <c r="Z571" s="17" t="n"/>
      <c r="AA571" s="17" t="n"/>
      <c r="AB571" s="2" t="n"/>
      <c r="AC571" s="2">
        <f>IF(B571="","",IF(AB571="",TODAY()-B571,AB571-B571))</f>
        <v/>
      </c>
      <c r="AD571" s="2" t="n"/>
      <c r="AE571" s="2" t="n"/>
      <c r="AF571" s="2" t="n"/>
      <c r="AG571" s="37">
        <f>IF(B571="","",MAX(B571,IF(U571="",0,U571),IF(W571="",0,W571),IF(AB571="",0,AB571),IF(AN571="",0,AN571)))</f>
        <v/>
      </c>
      <c r="AH571" s="11">
        <f>IF(AG571="","",TODAY()-AG571)</f>
        <v/>
      </c>
      <c r="AI571" s="11">
        <f>IF(B571="","",MIN(100,IF(J571&gt;=300000,20,IF(J571&gt;=200000,10,5))+IF(OR(C571="Referral",C571="Passaparola"),20,IF(OR(C571="Sito web",C571="LinkedIn",C571="Email marketing"),15,10))+IF(L571&gt;=8,25,IF(L571&gt;=6,18,IF(L571&gt;=4,12,5)))+IF(AND(V571&lt;&gt;"",V571&lt;&gt;"Non risponde",V571&lt;&gt;"Non interessato"),10,0)+IF(X571="Eseguita",10,0)+IF(Z571&gt;0,15,0)))</f>
        <v/>
      </c>
      <c r="AJ571" s="11">
        <f>IF(AI571="","",IF(AI571&gt;=80,"Hot",IF(AI571&gt;=60,"Alta",IF(AI571&gt;=40,"Media","Bassa"))))</f>
        <v/>
      </c>
      <c r="AK571" s="11">
        <f>IF(B571="","",IF(U571="",TODAY()-B571,U571-B571))</f>
        <v/>
      </c>
      <c r="AL571" s="11">
        <f>IF(B571="","",IF(M571="Vinta","Chiusa - vinta",IF(M571="Persa","Chiusa - persa",IF(AND(U571="",TODAY()-B571&gt;1),"Contattare subito",IF(AND(M571="In corso",AH571&gt;7),"Lead in stallo",IF(AND(AN571&lt;&gt;"",AN571&lt;TODAY(),M571="In corso"),"Follow-up scaduto",IF(AND(K571="Offerta",Y571="",W571&lt;&gt;"",TODAY()-W571&gt;3),"Verificare offerta","OK"))))))</f>
        <v/>
      </c>
      <c r="AM571" s="38" t="n"/>
      <c r="AN571" s="39" t="n"/>
      <c r="AO571" s="11">
        <f>IF(AND(AN571&lt;&gt;"",AN571&lt;TODAY(),M571="In corso"),1,0)</f>
        <v/>
      </c>
      <c r="AP571" s="84">
        <f>IF(B571="","",IF(OR(M571="Vinta",M571="Persa"),0,IF(AL571="Contattare subito",50,0)+IF(AL571="Follow-up scaduto",40,0)+IF(AL571="Lead in stallo",35,0)+IF(AJ571="Hot",30,IF(AJ571="Alta",20,IF(AJ571="Media",10,0)))+IF(AO571=1,10,0)+L571/10+ROW()/100000))</f>
        <v/>
      </c>
    </row>
    <row r="572">
      <c r="A572" s="2">
        <f>IF(B572="","",ROW()-1)</f>
        <v/>
      </c>
      <c r="B572" s="2" t="n"/>
      <c r="C572" s="2" t="n"/>
      <c r="D572" s="2" t="n"/>
      <c r="E572" s="2" t="n"/>
      <c r="F572" s="2" t="n"/>
      <c r="G572" s="2" t="n"/>
      <c r="H572" s="2" t="n"/>
      <c r="I572" s="2" t="n"/>
      <c r="J572" s="2" t="n"/>
      <c r="K572" s="2" t="n"/>
      <c r="L572" s="2">
        <f>IF(K572="","",IF(K572="Nuovo",1,IF(K572="Tentativo contatto",1,IF(K572="Contattato",2,IF(K572="Qualificato",4,IF(K572="Visita fissata",5,IF(K572="Visita effettuata",6,IF(K572="Trattativa",7,IF(K572="Offerta",8,IF(K572="Prenotazione",9,IF(K572="Venduto",10,""))))))))))))</f>
        <v/>
      </c>
      <c r="M572" s="2" t="n"/>
      <c r="N572" s="2">
        <f>IF(L572&gt;=4,1,0)</f>
        <v/>
      </c>
      <c r="O572" s="2">
        <f>IF(L572&gt;=6,1,0)</f>
        <v/>
      </c>
      <c r="P572" s="2">
        <f>IF(L572&gt;=7,1,0)</f>
        <v/>
      </c>
      <c r="Q572" s="2">
        <f>IF(L572&gt;=8,1,0)</f>
        <v/>
      </c>
      <c r="R572" s="2">
        <f>IF(L572&gt;=9,1,0)</f>
        <v/>
      </c>
      <c r="S572" s="2">
        <f>IF(OR(L572=10,M572="Vinta"),1,0)</f>
        <v/>
      </c>
      <c r="T572" s="2">
        <f>IF(M572="Persa",1,0)</f>
        <v/>
      </c>
      <c r="U572" s="2" t="n"/>
      <c r="V572" s="2" t="n"/>
      <c r="W572" s="2" t="n"/>
      <c r="X572" s="2" t="n"/>
      <c r="Y572" s="17" t="n"/>
      <c r="Z572" s="17" t="n"/>
      <c r="AA572" s="17" t="n"/>
      <c r="AB572" s="2" t="n"/>
      <c r="AC572" s="2">
        <f>IF(B572="","",IF(AB572="",TODAY()-B572,AB572-B572))</f>
        <v/>
      </c>
      <c r="AD572" s="2" t="n"/>
      <c r="AE572" s="2" t="n"/>
      <c r="AF572" s="2" t="n"/>
      <c r="AG572" s="37">
        <f>IF(B572="","",MAX(B572,IF(U572="",0,U572),IF(W572="",0,W572),IF(AB572="",0,AB572),IF(AN572="",0,AN572)))</f>
        <v/>
      </c>
      <c r="AH572" s="11">
        <f>IF(AG572="","",TODAY()-AG572)</f>
        <v/>
      </c>
      <c r="AI572" s="11">
        <f>IF(B572="","",MIN(100,IF(J572&gt;=300000,20,IF(J572&gt;=200000,10,5))+IF(OR(C572="Referral",C572="Passaparola"),20,IF(OR(C572="Sito web",C572="LinkedIn",C572="Email marketing"),15,10))+IF(L572&gt;=8,25,IF(L572&gt;=6,18,IF(L572&gt;=4,12,5)))+IF(AND(V572&lt;&gt;"",V572&lt;&gt;"Non risponde",V572&lt;&gt;"Non interessato"),10,0)+IF(X572="Eseguita",10,0)+IF(Z572&gt;0,15,0)))</f>
        <v/>
      </c>
      <c r="AJ572" s="11">
        <f>IF(AI572="","",IF(AI572&gt;=80,"Hot",IF(AI572&gt;=60,"Alta",IF(AI572&gt;=40,"Media","Bassa"))))</f>
        <v/>
      </c>
      <c r="AK572" s="11">
        <f>IF(B572="","",IF(U572="",TODAY()-B572,U572-B572))</f>
        <v/>
      </c>
      <c r="AL572" s="11">
        <f>IF(B572="","",IF(M572="Vinta","Chiusa - vinta",IF(M572="Persa","Chiusa - persa",IF(AND(U572="",TODAY()-B572&gt;1),"Contattare subito",IF(AND(M572="In corso",AH572&gt;7),"Lead in stallo",IF(AND(AN572&lt;&gt;"",AN572&lt;TODAY(),M572="In corso"),"Follow-up scaduto",IF(AND(K572="Offerta",Y572="",W572&lt;&gt;"",TODAY()-W572&gt;3),"Verificare offerta","OK"))))))</f>
        <v/>
      </c>
      <c r="AM572" s="38" t="n"/>
      <c r="AN572" s="39" t="n"/>
      <c r="AO572" s="11">
        <f>IF(AND(AN572&lt;&gt;"",AN572&lt;TODAY(),M572="In corso"),1,0)</f>
        <v/>
      </c>
      <c r="AP572" s="84">
        <f>IF(B572="","",IF(OR(M572="Vinta",M572="Persa"),0,IF(AL572="Contattare subito",50,0)+IF(AL572="Follow-up scaduto",40,0)+IF(AL572="Lead in stallo",35,0)+IF(AJ572="Hot",30,IF(AJ572="Alta",20,IF(AJ572="Media",10,0)))+IF(AO572=1,10,0)+L572/10+ROW()/100000))</f>
        <v/>
      </c>
    </row>
    <row r="573">
      <c r="A573" s="2">
        <f>IF(B573="","",ROW()-1)</f>
        <v/>
      </c>
      <c r="B573" s="2" t="n"/>
      <c r="C573" s="2" t="n"/>
      <c r="D573" s="2" t="n"/>
      <c r="E573" s="2" t="n"/>
      <c r="F573" s="2" t="n"/>
      <c r="G573" s="2" t="n"/>
      <c r="H573" s="2" t="n"/>
      <c r="I573" s="2" t="n"/>
      <c r="J573" s="2" t="n"/>
      <c r="K573" s="2" t="n"/>
      <c r="L573" s="2">
        <f>IF(K573="","",IF(K573="Nuovo",1,IF(K573="Tentativo contatto",1,IF(K573="Contattato",2,IF(K573="Qualificato",4,IF(K573="Visita fissata",5,IF(K573="Visita effettuata",6,IF(K573="Trattativa",7,IF(K573="Offerta",8,IF(K573="Prenotazione",9,IF(K573="Venduto",10,""))))))))))))</f>
        <v/>
      </c>
      <c r="M573" s="2" t="n"/>
      <c r="N573" s="2">
        <f>IF(L573&gt;=4,1,0)</f>
        <v/>
      </c>
      <c r="O573" s="2">
        <f>IF(L573&gt;=6,1,0)</f>
        <v/>
      </c>
      <c r="P573" s="2">
        <f>IF(L573&gt;=7,1,0)</f>
        <v/>
      </c>
      <c r="Q573" s="2">
        <f>IF(L573&gt;=8,1,0)</f>
        <v/>
      </c>
      <c r="R573" s="2">
        <f>IF(L573&gt;=9,1,0)</f>
        <v/>
      </c>
      <c r="S573" s="2">
        <f>IF(OR(L573=10,M573="Vinta"),1,0)</f>
        <v/>
      </c>
      <c r="T573" s="2">
        <f>IF(M573="Persa",1,0)</f>
        <v/>
      </c>
      <c r="U573" s="2" t="n"/>
      <c r="V573" s="2" t="n"/>
      <c r="W573" s="2" t="n"/>
      <c r="X573" s="2" t="n"/>
      <c r="Y573" s="17" t="n"/>
      <c r="Z573" s="17" t="n"/>
      <c r="AA573" s="17" t="n"/>
      <c r="AB573" s="2" t="n"/>
      <c r="AC573" s="2">
        <f>IF(B573="","",IF(AB573="",TODAY()-B573,AB573-B573))</f>
        <v/>
      </c>
      <c r="AD573" s="2" t="n"/>
      <c r="AE573" s="2" t="n"/>
      <c r="AF573" s="2" t="n"/>
      <c r="AG573" s="37">
        <f>IF(B573="","",MAX(B573,IF(U573="",0,U573),IF(W573="",0,W573),IF(AB573="",0,AB573),IF(AN573="",0,AN573)))</f>
        <v/>
      </c>
      <c r="AH573" s="11">
        <f>IF(AG573="","",TODAY()-AG573)</f>
        <v/>
      </c>
      <c r="AI573" s="11">
        <f>IF(B573="","",MIN(100,IF(J573&gt;=300000,20,IF(J573&gt;=200000,10,5))+IF(OR(C573="Referral",C573="Passaparola"),20,IF(OR(C573="Sito web",C573="LinkedIn",C573="Email marketing"),15,10))+IF(L573&gt;=8,25,IF(L573&gt;=6,18,IF(L573&gt;=4,12,5)))+IF(AND(V573&lt;&gt;"",V573&lt;&gt;"Non risponde",V573&lt;&gt;"Non interessato"),10,0)+IF(X573="Eseguita",10,0)+IF(Z573&gt;0,15,0)))</f>
        <v/>
      </c>
      <c r="AJ573" s="11">
        <f>IF(AI573="","",IF(AI573&gt;=80,"Hot",IF(AI573&gt;=60,"Alta",IF(AI573&gt;=40,"Media","Bassa"))))</f>
        <v/>
      </c>
      <c r="AK573" s="11">
        <f>IF(B573="","",IF(U573="",TODAY()-B573,U573-B573))</f>
        <v/>
      </c>
      <c r="AL573" s="11">
        <f>IF(B573="","",IF(M573="Vinta","Chiusa - vinta",IF(M573="Persa","Chiusa - persa",IF(AND(U573="",TODAY()-B573&gt;1),"Contattare subito",IF(AND(M573="In corso",AH573&gt;7),"Lead in stallo",IF(AND(AN573&lt;&gt;"",AN573&lt;TODAY(),M573="In corso"),"Follow-up scaduto",IF(AND(K573="Offerta",Y573="",W573&lt;&gt;"",TODAY()-W573&gt;3),"Verificare offerta","OK"))))))</f>
        <v/>
      </c>
      <c r="AM573" s="38" t="n"/>
      <c r="AN573" s="39" t="n"/>
      <c r="AO573" s="11">
        <f>IF(AND(AN573&lt;&gt;"",AN573&lt;TODAY(),M573="In corso"),1,0)</f>
        <v/>
      </c>
      <c r="AP573" s="84">
        <f>IF(B573="","",IF(OR(M573="Vinta",M573="Persa"),0,IF(AL573="Contattare subito",50,0)+IF(AL573="Follow-up scaduto",40,0)+IF(AL573="Lead in stallo",35,0)+IF(AJ573="Hot",30,IF(AJ573="Alta",20,IF(AJ573="Media",10,0)))+IF(AO573=1,10,0)+L573/10+ROW()/100000))</f>
        <v/>
      </c>
    </row>
    <row r="574">
      <c r="A574" s="2">
        <f>IF(B574="","",ROW()-1)</f>
        <v/>
      </c>
      <c r="B574" s="2" t="n"/>
      <c r="C574" s="2" t="n"/>
      <c r="D574" s="2" t="n"/>
      <c r="E574" s="2" t="n"/>
      <c r="F574" s="2" t="n"/>
      <c r="G574" s="2" t="n"/>
      <c r="H574" s="2" t="n"/>
      <c r="I574" s="2" t="n"/>
      <c r="J574" s="2" t="n"/>
      <c r="K574" s="2" t="n"/>
      <c r="L574" s="2">
        <f>IF(K574="","",IF(K574="Nuovo",1,IF(K574="Tentativo contatto",1,IF(K574="Contattato",2,IF(K574="Qualificato",4,IF(K574="Visita fissata",5,IF(K574="Visita effettuata",6,IF(K574="Trattativa",7,IF(K574="Offerta",8,IF(K574="Prenotazione",9,IF(K574="Venduto",10,""))))))))))))</f>
        <v/>
      </c>
      <c r="M574" s="2" t="n"/>
      <c r="N574" s="2">
        <f>IF(L574&gt;=4,1,0)</f>
        <v/>
      </c>
      <c r="O574" s="2">
        <f>IF(L574&gt;=6,1,0)</f>
        <v/>
      </c>
      <c r="P574" s="2">
        <f>IF(L574&gt;=7,1,0)</f>
        <v/>
      </c>
      <c r="Q574" s="2">
        <f>IF(L574&gt;=8,1,0)</f>
        <v/>
      </c>
      <c r="R574" s="2">
        <f>IF(L574&gt;=9,1,0)</f>
        <v/>
      </c>
      <c r="S574" s="2">
        <f>IF(OR(L574=10,M574="Vinta"),1,0)</f>
        <v/>
      </c>
      <c r="T574" s="2">
        <f>IF(M574="Persa",1,0)</f>
        <v/>
      </c>
      <c r="U574" s="2" t="n"/>
      <c r="V574" s="2" t="n"/>
      <c r="W574" s="2" t="n"/>
      <c r="X574" s="2" t="n"/>
      <c r="Y574" s="17" t="n"/>
      <c r="Z574" s="17" t="n"/>
      <c r="AA574" s="17" t="n"/>
      <c r="AB574" s="2" t="n"/>
      <c r="AC574" s="2">
        <f>IF(B574="","",IF(AB574="",TODAY()-B574,AB574-B574))</f>
        <v/>
      </c>
      <c r="AD574" s="2" t="n"/>
      <c r="AE574" s="2" t="n"/>
      <c r="AF574" s="2" t="n"/>
      <c r="AG574" s="37">
        <f>IF(B574="","",MAX(B574,IF(U574="",0,U574),IF(W574="",0,W574),IF(AB574="",0,AB574),IF(AN574="",0,AN574)))</f>
        <v/>
      </c>
      <c r="AH574" s="11">
        <f>IF(AG574="","",TODAY()-AG574)</f>
        <v/>
      </c>
      <c r="AI574" s="11">
        <f>IF(B574="","",MIN(100,IF(J574&gt;=300000,20,IF(J574&gt;=200000,10,5))+IF(OR(C574="Referral",C574="Passaparola"),20,IF(OR(C574="Sito web",C574="LinkedIn",C574="Email marketing"),15,10))+IF(L574&gt;=8,25,IF(L574&gt;=6,18,IF(L574&gt;=4,12,5)))+IF(AND(V574&lt;&gt;"",V574&lt;&gt;"Non risponde",V574&lt;&gt;"Non interessato"),10,0)+IF(X574="Eseguita",10,0)+IF(Z574&gt;0,15,0)))</f>
        <v/>
      </c>
      <c r="AJ574" s="11">
        <f>IF(AI574="","",IF(AI574&gt;=80,"Hot",IF(AI574&gt;=60,"Alta",IF(AI574&gt;=40,"Media","Bassa"))))</f>
        <v/>
      </c>
      <c r="AK574" s="11">
        <f>IF(B574="","",IF(U574="",TODAY()-B574,U574-B574))</f>
        <v/>
      </c>
      <c r="AL574" s="11">
        <f>IF(B574="","",IF(M574="Vinta","Chiusa - vinta",IF(M574="Persa","Chiusa - persa",IF(AND(U574="",TODAY()-B574&gt;1),"Contattare subito",IF(AND(M574="In corso",AH574&gt;7),"Lead in stallo",IF(AND(AN574&lt;&gt;"",AN574&lt;TODAY(),M574="In corso"),"Follow-up scaduto",IF(AND(K574="Offerta",Y574="",W574&lt;&gt;"",TODAY()-W574&gt;3),"Verificare offerta","OK"))))))</f>
        <v/>
      </c>
      <c r="AM574" s="38" t="n"/>
      <c r="AN574" s="39" t="n"/>
      <c r="AO574" s="11">
        <f>IF(AND(AN574&lt;&gt;"",AN574&lt;TODAY(),M574="In corso"),1,0)</f>
        <v/>
      </c>
      <c r="AP574" s="84">
        <f>IF(B574="","",IF(OR(M574="Vinta",M574="Persa"),0,IF(AL574="Contattare subito",50,0)+IF(AL574="Follow-up scaduto",40,0)+IF(AL574="Lead in stallo",35,0)+IF(AJ574="Hot",30,IF(AJ574="Alta",20,IF(AJ574="Media",10,0)))+IF(AO574=1,10,0)+L574/10+ROW()/100000))</f>
        <v/>
      </c>
    </row>
    <row r="575">
      <c r="A575" s="2">
        <f>IF(B575="","",ROW()-1)</f>
        <v/>
      </c>
      <c r="B575" s="2" t="n"/>
      <c r="C575" s="2" t="n"/>
      <c r="D575" s="2" t="n"/>
      <c r="E575" s="2" t="n"/>
      <c r="F575" s="2" t="n"/>
      <c r="G575" s="2" t="n"/>
      <c r="H575" s="2" t="n"/>
      <c r="I575" s="2" t="n"/>
      <c r="J575" s="2" t="n"/>
      <c r="K575" s="2" t="n"/>
      <c r="L575" s="2">
        <f>IF(K575="","",IF(K575="Nuovo",1,IF(K575="Tentativo contatto",1,IF(K575="Contattato",2,IF(K575="Qualificato",4,IF(K575="Visita fissata",5,IF(K575="Visita effettuata",6,IF(K575="Trattativa",7,IF(K575="Offerta",8,IF(K575="Prenotazione",9,IF(K575="Venduto",10,""))))))))))))</f>
        <v/>
      </c>
      <c r="M575" s="2" t="n"/>
      <c r="N575" s="2">
        <f>IF(L575&gt;=4,1,0)</f>
        <v/>
      </c>
      <c r="O575" s="2">
        <f>IF(L575&gt;=6,1,0)</f>
        <v/>
      </c>
      <c r="P575" s="2">
        <f>IF(L575&gt;=7,1,0)</f>
        <v/>
      </c>
      <c r="Q575" s="2">
        <f>IF(L575&gt;=8,1,0)</f>
        <v/>
      </c>
      <c r="R575" s="2">
        <f>IF(L575&gt;=9,1,0)</f>
        <v/>
      </c>
      <c r="S575" s="2">
        <f>IF(OR(L575=10,M575="Vinta"),1,0)</f>
        <v/>
      </c>
      <c r="T575" s="2">
        <f>IF(M575="Persa",1,0)</f>
        <v/>
      </c>
      <c r="U575" s="2" t="n"/>
      <c r="V575" s="2" t="n"/>
      <c r="W575" s="2" t="n"/>
      <c r="X575" s="2" t="n"/>
      <c r="Y575" s="17" t="n"/>
      <c r="Z575" s="17" t="n"/>
      <c r="AA575" s="17" t="n"/>
      <c r="AB575" s="2" t="n"/>
      <c r="AC575" s="2">
        <f>IF(B575="","",IF(AB575="",TODAY()-B575,AB575-B575))</f>
        <v/>
      </c>
      <c r="AD575" s="2" t="n"/>
      <c r="AE575" s="2" t="n"/>
      <c r="AF575" s="2" t="n"/>
      <c r="AG575" s="37">
        <f>IF(B575="","",MAX(B575,IF(U575="",0,U575),IF(W575="",0,W575),IF(AB575="",0,AB575),IF(AN575="",0,AN575)))</f>
        <v/>
      </c>
      <c r="AH575" s="11">
        <f>IF(AG575="","",TODAY()-AG575)</f>
        <v/>
      </c>
      <c r="AI575" s="11">
        <f>IF(B575="","",MIN(100,IF(J575&gt;=300000,20,IF(J575&gt;=200000,10,5))+IF(OR(C575="Referral",C575="Passaparola"),20,IF(OR(C575="Sito web",C575="LinkedIn",C575="Email marketing"),15,10))+IF(L575&gt;=8,25,IF(L575&gt;=6,18,IF(L575&gt;=4,12,5)))+IF(AND(V575&lt;&gt;"",V575&lt;&gt;"Non risponde",V575&lt;&gt;"Non interessato"),10,0)+IF(X575="Eseguita",10,0)+IF(Z575&gt;0,15,0)))</f>
        <v/>
      </c>
      <c r="AJ575" s="11">
        <f>IF(AI575="","",IF(AI575&gt;=80,"Hot",IF(AI575&gt;=60,"Alta",IF(AI575&gt;=40,"Media","Bassa"))))</f>
        <v/>
      </c>
      <c r="AK575" s="11">
        <f>IF(B575="","",IF(U575="",TODAY()-B575,U575-B575))</f>
        <v/>
      </c>
      <c r="AL575" s="11">
        <f>IF(B575="","",IF(M575="Vinta","Chiusa - vinta",IF(M575="Persa","Chiusa - persa",IF(AND(U575="",TODAY()-B575&gt;1),"Contattare subito",IF(AND(M575="In corso",AH575&gt;7),"Lead in stallo",IF(AND(AN575&lt;&gt;"",AN575&lt;TODAY(),M575="In corso"),"Follow-up scaduto",IF(AND(K575="Offerta",Y575="",W575&lt;&gt;"",TODAY()-W575&gt;3),"Verificare offerta","OK"))))))</f>
        <v/>
      </c>
      <c r="AM575" s="38" t="n"/>
      <c r="AN575" s="39" t="n"/>
      <c r="AO575" s="11">
        <f>IF(AND(AN575&lt;&gt;"",AN575&lt;TODAY(),M575="In corso"),1,0)</f>
        <v/>
      </c>
      <c r="AP575" s="84">
        <f>IF(B575="","",IF(OR(M575="Vinta",M575="Persa"),0,IF(AL575="Contattare subito",50,0)+IF(AL575="Follow-up scaduto",40,0)+IF(AL575="Lead in stallo",35,0)+IF(AJ575="Hot",30,IF(AJ575="Alta",20,IF(AJ575="Media",10,0)))+IF(AO575=1,10,0)+L575/10+ROW()/100000))</f>
        <v/>
      </c>
    </row>
    <row r="576">
      <c r="A576" s="2">
        <f>IF(B576="","",ROW()-1)</f>
        <v/>
      </c>
      <c r="B576" s="2" t="n"/>
      <c r="C576" s="2" t="n"/>
      <c r="D576" s="2" t="n"/>
      <c r="E576" s="2" t="n"/>
      <c r="F576" s="2" t="n"/>
      <c r="G576" s="2" t="n"/>
      <c r="H576" s="2" t="n"/>
      <c r="I576" s="2" t="n"/>
      <c r="J576" s="2" t="n"/>
      <c r="K576" s="2" t="n"/>
      <c r="L576" s="2">
        <f>IF(K576="","",IF(K576="Nuovo",1,IF(K576="Tentativo contatto",1,IF(K576="Contattato",2,IF(K576="Qualificato",4,IF(K576="Visita fissata",5,IF(K576="Visita effettuata",6,IF(K576="Trattativa",7,IF(K576="Offerta",8,IF(K576="Prenotazione",9,IF(K576="Venduto",10,""))))))))))))</f>
        <v/>
      </c>
      <c r="M576" s="2" t="n"/>
      <c r="N576" s="2">
        <f>IF(L576&gt;=4,1,0)</f>
        <v/>
      </c>
      <c r="O576" s="2">
        <f>IF(L576&gt;=6,1,0)</f>
        <v/>
      </c>
      <c r="P576" s="2">
        <f>IF(L576&gt;=7,1,0)</f>
        <v/>
      </c>
      <c r="Q576" s="2">
        <f>IF(L576&gt;=8,1,0)</f>
        <v/>
      </c>
      <c r="R576" s="2">
        <f>IF(L576&gt;=9,1,0)</f>
        <v/>
      </c>
      <c r="S576" s="2">
        <f>IF(OR(L576=10,M576="Vinta"),1,0)</f>
        <v/>
      </c>
      <c r="T576" s="2">
        <f>IF(M576="Persa",1,0)</f>
        <v/>
      </c>
      <c r="U576" s="2" t="n"/>
      <c r="V576" s="2" t="n"/>
      <c r="W576" s="2" t="n"/>
      <c r="X576" s="2" t="n"/>
      <c r="Y576" s="17" t="n"/>
      <c r="Z576" s="17" t="n"/>
      <c r="AA576" s="17" t="n"/>
      <c r="AB576" s="2" t="n"/>
      <c r="AC576" s="2">
        <f>IF(B576="","",IF(AB576="",TODAY()-B576,AB576-B576))</f>
        <v/>
      </c>
      <c r="AD576" s="2" t="n"/>
      <c r="AE576" s="2" t="n"/>
      <c r="AF576" s="2" t="n"/>
      <c r="AG576" s="37">
        <f>IF(B576="","",MAX(B576,IF(U576="",0,U576),IF(W576="",0,W576),IF(AB576="",0,AB576),IF(AN576="",0,AN576)))</f>
        <v/>
      </c>
      <c r="AH576" s="11">
        <f>IF(AG576="","",TODAY()-AG576)</f>
        <v/>
      </c>
      <c r="AI576" s="11">
        <f>IF(B576="","",MIN(100,IF(J576&gt;=300000,20,IF(J576&gt;=200000,10,5))+IF(OR(C576="Referral",C576="Passaparola"),20,IF(OR(C576="Sito web",C576="LinkedIn",C576="Email marketing"),15,10))+IF(L576&gt;=8,25,IF(L576&gt;=6,18,IF(L576&gt;=4,12,5)))+IF(AND(V576&lt;&gt;"",V576&lt;&gt;"Non risponde",V576&lt;&gt;"Non interessato"),10,0)+IF(X576="Eseguita",10,0)+IF(Z576&gt;0,15,0)))</f>
        <v/>
      </c>
      <c r="AJ576" s="11">
        <f>IF(AI576="","",IF(AI576&gt;=80,"Hot",IF(AI576&gt;=60,"Alta",IF(AI576&gt;=40,"Media","Bassa"))))</f>
        <v/>
      </c>
      <c r="AK576" s="11">
        <f>IF(B576="","",IF(U576="",TODAY()-B576,U576-B576))</f>
        <v/>
      </c>
      <c r="AL576" s="11">
        <f>IF(B576="","",IF(M576="Vinta","Chiusa - vinta",IF(M576="Persa","Chiusa - persa",IF(AND(U576="",TODAY()-B576&gt;1),"Contattare subito",IF(AND(M576="In corso",AH576&gt;7),"Lead in stallo",IF(AND(AN576&lt;&gt;"",AN576&lt;TODAY(),M576="In corso"),"Follow-up scaduto",IF(AND(K576="Offerta",Y576="",W576&lt;&gt;"",TODAY()-W576&gt;3),"Verificare offerta","OK"))))))</f>
        <v/>
      </c>
      <c r="AM576" s="38" t="n"/>
      <c r="AN576" s="39" t="n"/>
      <c r="AO576" s="11">
        <f>IF(AND(AN576&lt;&gt;"",AN576&lt;TODAY(),M576="In corso"),1,0)</f>
        <v/>
      </c>
      <c r="AP576" s="84">
        <f>IF(B576="","",IF(OR(M576="Vinta",M576="Persa"),0,IF(AL576="Contattare subito",50,0)+IF(AL576="Follow-up scaduto",40,0)+IF(AL576="Lead in stallo",35,0)+IF(AJ576="Hot",30,IF(AJ576="Alta",20,IF(AJ576="Media",10,0)))+IF(AO576=1,10,0)+L576/10+ROW()/100000))</f>
        <v/>
      </c>
    </row>
    <row r="577">
      <c r="A577" s="2">
        <f>IF(B577="","",ROW()-1)</f>
        <v/>
      </c>
      <c r="B577" s="2" t="n"/>
      <c r="C577" s="2" t="n"/>
      <c r="D577" s="2" t="n"/>
      <c r="E577" s="2" t="n"/>
      <c r="F577" s="2" t="n"/>
      <c r="G577" s="2" t="n"/>
      <c r="H577" s="2" t="n"/>
      <c r="I577" s="2" t="n"/>
      <c r="J577" s="2" t="n"/>
      <c r="K577" s="2" t="n"/>
      <c r="L577" s="2">
        <f>IF(K577="","",IF(K577="Nuovo",1,IF(K577="Tentativo contatto",1,IF(K577="Contattato",2,IF(K577="Qualificato",4,IF(K577="Visita fissata",5,IF(K577="Visita effettuata",6,IF(K577="Trattativa",7,IF(K577="Offerta",8,IF(K577="Prenotazione",9,IF(K577="Venduto",10,""))))))))))))</f>
        <v/>
      </c>
      <c r="M577" s="2" t="n"/>
      <c r="N577" s="2">
        <f>IF(L577&gt;=4,1,0)</f>
        <v/>
      </c>
      <c r="O577" s="2">
        <f>IF(L577&gt;=6,1,0)</f>
        <v/>
      </c>
      <c r="P577" s="2">
        <f>IF(L577&gt;=7,1,0)</f>
        <v/>
      </c>
      <c r="Q577" s="2">
        <f>IF(L577&gt;=8,1,0)</f>
        <v/>
      </c>
      <c r="R577" s="2">
        <f>IF(L577&gt;=9,1,0)</f>
        <v/>
      </c>
      <c r="S577" s="2">
        <f>IF(OR(L577=10,M577="Vinta"),1,0)</f>
        <v/>
      </c>
      <c r="T577" s="2">
        <f>IF(M577="Persa",1,0)</f>
        <v/>
      </c>
      <c r="U577" s="2" t="n"/>
      <c r="V577" s="2" t="n"/>
      <c r="W577" s="2" t="n"/>
      <c r="X577" s="2" t="n"/>
      <c r="Y577" s="17" t="n"/>
      <c r="Z577" s="17" t="n"/>
      <c r="AA577" s="17" t="n"/>
      <c r="AB577" s="2" t="n"/>
      <c r="AC577" s="2">
        <f>IF(B577="","",IF(AB577="",TODAY()-B577,AB577-B577))</f>
        <v/>
      </c>
      <c r="AD577" s="2" t="n"/>
      <c r="AE577" s="2" t="n"/>
      <c r="AF577" s="2" t="n"/>
      <c r="AG577" s="37">
        <f>IF(B577="","",MAX(B577,IF(U577="",0,U577),IF(W577="",0,W577),IF(AB577="",0,AB577),IF(AN577="",0,AN577)))</f>
        <v/>
      </c>
      <c r="AH577" s="11">
        <f>IF(AG577="","",TODAY()-AG577)</f>
        <v/>
      </c>
      <c r="AI577" s="11">
        <f>IF(B577="","",MIN(100,IF(J577&gt;=300000,20,IF(J577&gt;=200000,10,5))+IF(OR(C577="Referral",C577="Passaparola"),20,IF(OR(C577="Sito web",C577="LinkedIn",C577="Email marketing"),15,10))+IF(L577&gt;=8,25,IF(L577&gt;=6,18,IF(L577&gt;=4,12,5)))+IF(AND(V577&lt;&gt;"",V577&lt;&gt;"Non risponde",V577&lt;&gt;"Non interessato"),10,0)+IF(X577="Eseguita",10,0)+IF(Z577&gt;0,15,0)))</f>
        <v/>
      </c>
      <c r="AJ577" s="11">
        <f>IF(AI577="","",IF(AI577&gt;=80,"Hot",IF(AI577&gt;=60,"Alta",IF(AI577&gt;=40,"Media","Bassa"))))</f>
        <v/>
      </c>
      <c r="AK577" s="11">
        <f>IF(B577="","",IF(U577="",TODAY()-B577,U577-B577))</f>
        <v/>
      </c>
      <c r="AL577" s="11">
        <f>IF(B577="","",IF(M577="Vinta","Chiusa - vinta",IF(M577="Persa","Chiusa - persa",IF(AND(U577="",TODAY()-B577&gt;1),"Contattare subito",IF(AND(M577="In corso",AH577&gt;7),"Lead in stallo",IF(AND(AN577&lt;&gt;"",AN577&lt;TODAY(),M577="In corso"),"Follow-up scaduto",IF(AND(K577="Offerta",Y577="",W577&lt;&gt;"",TODAY()-W577&gt;3),"Verificare offerta","OK"))))))</f>
        <v/>
      </c>
      <c r="AM577" s="38" t="n"/>
      <c r="AN577" s="39" t="n"/>
      <c r="AO577" s="11">
        <f>IF(AND(AN577&lt;&gt;"",AN577&lt;TODAY(),M577="In corso"),1,0)</f>
        <v/>
      </c>
      <c r="AP577" s="84">
        <f>IF(B577="","",IF(OR(M577="Vinta",M577="Persa"),0,IF(AL577="Contattare subito",50,0)+IF(AL577="Follow-up scaduto",40,0)+IF(AL577="Lead in stallo",35,0)+IF(AJ577="Hot",30,IF(AJ577="Alta",20,IF(AJ577="Media",10,0)))+IF(AO577=1,10,0)+L577/10+ROW()/100000))</f>
        <v/>
      </c>
    </row>
    <row r="578">
      <c r="A578" s="2">
        <f>IF(B578="","",ROW()-1)</f>
        <v/>
      </c>
      <c r="B578" s="2" t="n"/>
      <c r="C578" s="2" t="n"/>
      <c r="D578" s="2" t="n"/>
      <c r="E578" s="2" t="n"/>
      <c r="F578" s="2" t="n"/>
      <c r="G578" s="2" t="n"/>
      <c r="H578" s="2" t="n"/>
      <c r="I578" s="2" t="n"/>
      <c r="J578" s="2" t="n"/>
      <c r="K578" s="2" t="n"/>
      <c r="L578" s="2">
        <f>IF(K578="","",IF(K578="Nuovo",1,IF(K578="Tentativo contatto",1,IF(K578="Contattato",2,IF(K578="Qualificato",4,IF(K578="Visita fissata",5,IF(K578="Visita effettuata",6,IF(K578="Trattativa",7,IF(K578="Offerta",8,IF(K578="Prenotazione",9,IF(K578="Venduto",10,""))))))))))))</f>
        <v/>
      </c>
      <c r="M578" s="2" t="n"/>
      <c r="N578" s="2">
        <f>IF(L578&gt;=4,1,0)</f>
        <v/>
      </c>
      <c r="O578" s="2">
        <f>IF(L578&gt;=6,1,0)</f>
        <v/>
      </c>
      <c r="P578" s="2">
        <f>IF(L578&gt;=7,1,0)</f>
        <v/>
      </c>
      <c r="Q578" s="2">
        <f>IF(L578&gt;=8,1,0)</f>
        <v/>
      </c>
      <c r="R578" s="2">
        <f>IF(L578&gt;=9,1,0)</f>
        <v/>
      </c>
      <c r="S578" s="2">
        <f>IF(OR(L578=10,M578="Vinta"),1,0)</f>
        <v/>
      </c>
      <c r="T578" s="2">
        <f>IF(M578="Persa",1,0)</f>
        <v/>
      </c>
      <c r="U578" s="2" t="n"/>
      <c r="V578" s="2" t="n"/>
      <c r="W578" s="2" t="n"/>
      <c r="X578" s="2" t="n"/>
      <c r="Y578" s="17" t="n"/>
      <c r="Z578" s="17" t="n"/>
      <c r="AA578" s="17" t="n"/>
      <c r="AB578" s="2" t="n"/>
      <c r="AC578" s="2">
        <f>IF(B578="","",IF(AB578="",TODAY()-B578,AB578-B578))</f>
        <v/>
      </c>
      <c r="AD578" s="2" t="n"/>
      <c r="AE578" s="2" t="n"/>
      <c r="AF578" s="2" t="n"/>
      <c r="AG578" s="37">
        <f>IF(B578="","",MAX(B578,IF(U578="",0,U578),IF(W578="",0,W578),IF(AB578="",0,AB578),IF(AN578="",0,AN578)))</f>
        <v/>
      </c>
      <c r="AH578" s="11">
        <f>IF(AG578="","",TODAY()-AG578)</f>
        <v/>
      </c>
      <c r="AI578" s="11">
        <f>IF(B578="","",MIN(100,IF(J578&gt;=300000,20,IF(J578&gt;=200000,10,5))+IF(OR(C578="Referral",C578="Passaparola"),20,IF(OR(C578="Sito web",C578="LinkedIn",C578="Email marketing"),15,10))+IF(L578&gt;=8,25,IF(L578&gt;=6,18,IF(L578&gt;=4,12,5)))+IF(AND(V578&lt;&gt;"",V578&lt;&gt;"Non risponde",V578&lt;&gt;"Non interessato"),10,0)+IF(X578="Eseguita",10,0)+IF(Z578&gt;0,15,0)))</f>
        <v/>
      </c>
      <c r="AJ578" s="11">
        <f>IF(AI578="","",IF(AI578&gt;=80,"Hot",IF(AI578&gt;=60,"Alta",IF(AI578&gt;=40,"Media","Bassa"))))</f>
        <v/>
      </c>
      <c r="AK578" s="11">
        <f>IF(B578="","",IF(U578="",TODAY()-B578,U578-B578))</f>
        <v/>
      </c>
      <c r="AL578" s="11">
        <f>IF(B578="","",IF(M578="Vinta","Chiusa - vinta",IF(M578="Persa","Chiusa - persa",IF(AND(U578="",TODAY()-B578&gt;1),"Contattare subito",IF(AND(M578="In corso",AH578&gt;7),"Lead in stallo",IF(AND(AN578&lt;&gt;"",AN578&lt;TODAY(),M578="In corso"),"Follow-up scaduto",IF(AND(K578="Offerta",Y578="",W578&lt;&gt;"",TODAY()-W578&gt;3),"Verificare offerta","OK"))))))</f>
        <v/>
      </c>
      <c r="AM578" s="38" t="n"/>
      <c r="AN578" s="39" t="n"/>
      <c r="AO578" s="11">
        <f>IF(AND(AN578&lt;&gt;"",AN578&lt;TODAY(),M578="In corso"),1,0)</f>
        <v/>
      </c>
      <c r="AP578" s="84">
        <f>IF(B578="","",IF(OR(M578="Vinta",M578="Persa"),0,IF(AL578="Contattare subito",50,0)+IF(AL578="Follow-up scaduto",40,0)+IF(AL578="Lead in stallo",35,0)+IF(AJ578="Hot",30,IF(AJ578="Alta",20,IF(AJ578="Media",10,0)))+IF(AO578=1,10,0)+L578/10+ROW()/100000))</f>
        <v/>
      </c>
    </row>
    <row r="579">
      <c r="A579" s="2">
        <f>IF(B579="","",ROW()-1)</f>
        <v/>
      </c>
      <c r="B579" s="2" t="n"/>
      <c r="C579" s="2" t="n"/>
      <c r="D579" s="2" t="n"/>
      <c r="E579" s="2" t="n"/>
      <c r="F579" s="2" t="n"/>
      <c r="G579" s="2" t="n"/>
      <c r="H579" s="2" t="n"/>
      <c r="I579" s="2" t="n"/>
      <c r="J579" s="2" t="n"/>
      <c r="K579" s="2" t="n"/>
      <c r="L579" s="2">
        <f>IF(K579="","",IF(K579="Nuovo",1,IF(K579="Tentativo contatto",1,IF(K579="Contattato",2,IF(K579="Qualificato",4,IF(K579="Visita fissata",5,IF(K579="Visita effettuata",6,IF(K579="Trattativa",7,IF(K579="Offerta",8,IF(K579="Prenotazione",9,IF(K579="Venduto",10,""))))))))))))</f>
        <v/>
      </c>
      <c r="M579" s="2" t="n"/>
      <c r="N579" s="2">
        <f>IF(L579&gt;=4,1,0)</f>
        <v/>
      </c>
      <c r="O579" s="2">
        <f>IF(L579&gt;=6,1,0)</f>
        <v/>
      </c>
      <c r="P579" s="2">
        <f>IF(L579&gt;=7,1,0)</f>
        <v/>
      </c>
      <c r="Q579" s="2">
        <f>IF(L579&gt;=8,1,0)</f>
        <v/>
      </c>
      <c r="R579" s="2">
        <f>IF(L579&gt;=9,1,0)</f>
        <v/>
      </c>
      <c r="S579" s="2">
        <f>IF(OR(L579=10,M579="Vinta"),1,0)</f>
        <v/>
      </c>
      <c r="T579" s="2">
        <f>IF(M579="Persa",1,0)</f>
        <v/>
      </c>
      <c r="U579" s="2" t="n"/>
      <c r="V579" s="2" t="n"/>
      <c r="W579" s="2" t="n"/>
      <c r="X579" s="2" t="n"/>
      <c r="Y579" s="17" t="n"/>
      <c r="Z579" s="17" t="n"/>
      <c r="AA579" s="17" t="n"/>
      <c r="AB579" s="2" t="n"/>
      <c r="AC579" s="2">
        <f>IF(B579="","",IF(AB579="",TODAY()-B579,AB579-B579))</f>
        <v/>
      </c>
      <c r="AD579" s="2" t="n"/>
      <c r="AE579" s="2" t="n"/>
      <c r="AF579" s="2" t="n"/>
      <c r="AG579" s="37">
        <f>IF(B579="","",MAX(B579,IF(U579="",0,U579),IF(W579="",0,W579),IF(AB579="",0,AB579),IF(AN579="",0,AN579)))</f>
        <v/>
      </c>
      <c r="AH579" s="11">
        <f>IF(AG579="","",TODAY()-AG579)</f>
        <v/>
      </c>
      <c r="AI579" s="11">
        <f>IF(B579="","",MIN(100,IF(J579&gt;=300000,20,IF(J579&gt;=200000,10,5))+IF(OR(C579="Referral",C579="Passaparola"),20,IF(OR(C579="Sito web",C579="LinkedIn",C579="Email marketing"),15,10))+IF(L579&gt;=8,25,IF(L579&gt;=6,18,IF(L579&gt;=4,12,5)))+IF(AND(V579&lt;&gt;"",V579&lt;&gt;"Non risponde",V579&lt;&gt;"Non interessato"),10,0)+IF(X579="Eseguita",10,0)+IF(Z579&gt;0,15,0)))</f>
        <v/>
      </c>
      <c r="AJ579" s="11">
        <f>IF(AI579="","",IF(AI579&gt;=80,"Hot",IF(AI579&gt;=60,"Alta",IF(AI579&gt;=40,"Media","Bassa"))))</f>
        <v/>
      </c>
      <c r="AK579" s="11">
        <f>IF(B579="","",IF(U579="",TODAY()-B579,U579-B579))</f>
        <v/>
      </c>
      <c r="AL579" s="11">
        <f>IF(B579="","",IF(M579="Vinta","Chiusa - vinta",IF(M579="Persa","Chiusa - persa",IF(AND(U579="",TODAY()-B579&gt;1),"Contattare subito",IF(AND(M579="In corso",AH579&gt;7),"Lead in stallo",IF(AND(AN579&lt;&gt;"",AN579&lt;TODAY(),M579="In corso"),"Follow-up scaduto",IF(AND(K579="Offerta",Y579="",W579&lt;&gt;"",TODAY()-W579&gt;3),"Verificare offerta","OK"))))))</f>
        <v/>
      </c>
      <c r="AM579" s="38" t="n"/>
      <c r="AN579" s="39" t="n"/>
      <c r="AO579" s="11">
        <f>IF(AND(AN579&lt;&gt;"",AN579&lt;TODAY(),M579="In corso"),1,0)</f>
        <v/>
      </c>
      <c r="AP579" s="84">
        <f>IF(B579="","",IF(OR(M579="Vinta",M579="Persa"),0,IF(AL579="Contattare subito",50,0)+IF(AL579="Follow-up scaduto",40,0)+IF(AL579="Lead in stallo",35,0)+IF(AJ579="Hot",30,IF(AJ579="Alta",20,IF(AJ579="Media",10,0)))+IF(AO579=1,10,0)+L579/10+ROW()/100000))</f>
        <v/>
      </c>
    </row>
    <row r="580">
      <c r="A580" s="2">
        <f>IF(B580="","",ROW()-1)</f>
        <v/>
      </c>
      <c r="B580" s="2" t="n"/>
      <c r="C580" s="2" t="n"/>
      <c r="D580" s="2" t="n"/>
      <c r="E580" s="2" t="n"/>
      <c r="F580" s="2" t="n"/>
      <c r="G580" s="2" t="n"/>
      <c r="H580" s="2" t="n"/>
      <c r="I580" s="2" t="n"/>
      <c r="J580" s="2" t="n"/>
      <c r="K580" s="2" t="n"/>
      <c r="L580" s="2">
        <f>IF(K580="","",IF(K580="Nuovo",1,IF(K580="Tentativo contatto",1,IF(K580="Contattato",2,IF(K580="Qualificato",4,IF(K580="Visita fissata",5,IF(K580="Visita effettuata",6,IF(K580="Trattativa",7,IF(K580="Offerta",8,IF(K580="Prenotazione",9,IF(K580="Venduto",10,""))))))))))))</f>
        <v/>
      </c>
      <c r="M580" s="2" t="n"/>
      <c r="N580" s="2">
        <f>IF(L580&gt;=4,1,0)</f>
        <v/>
      </c>
      <c r="O580" s="2">
        <f>IF(L580&gt;=6,1,0)</f>
        <v/>
      </c>
      <c r="P580" s="2">
        <f>IF(L580&gt;=7,1,0)</f>
        <v/>
      </c>
      <c r="Q580" s="2">
        <f>IF(L580&gt;=8,1,0)</f>
        <v/>
      </c>
      <c r="R580" s="2">
        <f>IF(L580&gt;=9,1,0)</f>
        <v/>
      </c>
      <c r="S580" s="2">
        <f>IF(OR(L580=10,M580="Vinta"),1,0)</f>
        <v/>
      </c>
      <c r="T580" s="2">
        <f>IF(M580="Persa",1,0)</f>
        <v/>
      </c>
      <c r="U580" s="2" t="n"/>
      <c r="V580" s="2" t="n"/>
      <c r="W580" s="2" t="n"/>
      <c r="X580" s="2" t="n"/>
      <c r="Y580" s="17" t="n"/>
      <c r="Z580" s="17" t="n"/>
      <c r="AA580" s="17" t="n"/>
      <c r="AB580" s="2" t="n"/>
      <c r="AC580" s="2">
        <f>IF(B580="","",IF(AB580="",TODAY()-B580,AB580-B580))</f>
        <v/>
      </c>
      <c r="AD580" s="2" t="n"/>
      <c r="AE580" s="2" t="n"/>
      <c r="AF580" s="2" t="n"/>
      <c r="AG580" s="37">
        <f>IF(B580="","",MAX(B580,IF(U580="",0,U580),IF(W580="",0,W580),IF(AB580="",0,AB580),IF(AN580="",0,AN580)))</f>
        <v/>
      </c>
      <c r="AH580" s="11">
        <f>IF(AG580="","",TODAY()-AG580)</f>
        <v/>
      </c>
      <c r="AI580" s="11">
        <f>IF(B580="","",MIN(100,IF(J580&gt;=300000,20,IF(J580&gt;=200000,10,5))+IF(OR(C580="Referral",C580="Passaparola"),20,IF(OR(C580="Sito web",C580="LinkedIn",C580="Email marketing"),15,10))+IF(L580&gt;=8,25,IF(L580&gt;=6,18,IF(L580&gt;=4,12,5)))+IF(AND(V580&lt;&gt;"",V580&lt;&gt;"Non risponde",V580&lt;&gt;"Non interessato"),10,0)+IF(X580="Eseguita",10,0)+IF(Z580&gt;0,15,0)))</f>
        <v/>
      </c>
      <c r="AJ580" s="11">
        <f>IF(AI580="","",IF(AI580&gt;=80,"Hot",IF(AI580&gt;=60,"Alta",IF(AI580&gt;=40,"Media","Bassa"))))</f>
        <v/>
      </c>
      <c r="AK580" s="11">
        <f>IF(B580="","",IF(U580="",TODAY()-B580,U580-B580))</f>
        <v/>
      </c>
      <c r="AL580" s="11">
        <f>IF(B580="","",IF(M580="Vinta","Chiusa - vinta",IF(M580="Persa","Chiusa - persa",IF(AND(U580="",TODAY()-B580&gt;1),"Contattare subito",IF(AND(M580="In corso",AH580&gt;7),"Lead in stallo",IF(AND(AN580&lt;&gt;"",AN580&lt;TODAY(),M580="In corso"),"Follow-up scaduto",IF(AND(K580="Offerta",Y580="",W580&lt;&gt;"",TODAY()-W580&gt;3),"Verificare offerta","OK"))))))</f>
        <v/>
      </c>
      <c r="AM580" s="38" t="n"/>
      <c r="AN580" s="39" t="n"/>
      <c r="AO580" s="11">
        <f>IF(AND(AN580&lt;&gt;"",AN580&lt;TODAY(),M580="In corso"),1,0)</f>
        <v/>
      </c>
      <c r="AP580" s="84">
        <f>IF(B580="","",IF(OR(M580="Vinta",M580="Persa"),0,IF(AL580="Contattare subito",50,0)+IF(AL580="Follow-up scaduto",40,0)+IF(AL580="Lead in stallo",35,0)+IF(AJ580="Hot",30,IF(AJ580="Alta",20,IF(AJ580="Media",10,0)))+IF(AO580=1,10,0)+L580/10+ROW()/100000))</f>
        <v/>
      </c>
    </row>
    <row r="581">
      <c r="A581" s="2">
        <f>IF(B581="","",ROW()-1)</f>
        <v/>
      </c>
      <c r="B581" s="2" t="n"/>
      <c r="C581" s="2" t="n"/>
      <c r="D581" s="2" t="n"/>
      <c r="E581" s="2" t="n"/>
      <c r="F581" s="2" t="n"/>
      <c r="G581" s="2" t="n"/>
      <c r="H581" s="2" t="n"/>
      <c r="I581" s="2" t="n"/>
      <c r="J581" s="2" t="n"/>
      <c r="K581" s="2" t="n"/>
      <c r="L581" s="2">
        <f>IF(K581="","",IF(K581="Nuovo",1,IF(K581="Tentativo contatto",1,IF(K581="Contattato",2,IF(K581="Qualificato",4,IF(K581="Visita fissata",5,IF(K581="Visita effettuata",6,IF(K581="Trattativa",7,IF(K581="Offerta",8,IF(K581="Prenotazione",9,IF(K581="Venduto",10,""))))))))))))</f>
        <v/>
      </c>
      <c r="M581" s="2" t="n"/>
      <c r="N581" s="2">
        <f>IF(L581&gt;=4,1,0)</f>
        <v/>
      </c>
      <c r="O581" s="2">
        <f>IF(L581&gt;=6,1,0)</f>
        <v/>
      </c>
      <c r="P581" s="2">
        <f>IF(L581&gt;=7,1,0)</f>
        <v/>
      </c>
      <c r="Q581" s="2">
        <f>IF(L581&gt;=8,1,0)</f>
        <v/>
      </c>
      <c r="R581" s="2">
        <f>IF(L581&gt;=9,1,0)</f>
        <v/>
      </c>
      <c r="S581" s="2">
        <f>IF(OR(L581=10,M581="Vinta"),1,0)</f>
        <v/>
      </c>
      <c r="T581" s="2">
        <f>IF(M581="Persa",1,0)</f>
        <v/>
      </c>
      <c r="U581" s="2" t="n"/>
      <c r="V581" s="2" t="n"/>
      <c r="W581" s="2" t="n"/>
      <c r="X581" s="2" t="n"/>
      <c r="Y581" s="17" t="n"/>
      <c r="Z581" s="17" t="n"/>
      <c r="AA581" s="17" t="n"/>
      <c r="AB581" s="2" t="n"/>
      <c r="AC581" s="2">
        <f>IF(B581="","",IF(AB581="",TODAY()-B581,AB581-B581))</f>
        <v/>
      </c>
      <c r="AD581" s="2" t="n"/>
      <c r="AE581" s="2" t="n"/>
      <c r="AF581" s="2" t="n"/>
      <c r="AG581" s="37">
        <f>IF(B581="","",MAX(B581,IF(U581="",0,U581),IF(W581="",0,W581),IF(AB581="",0,AB581),IF(AN581="",0,AN581)))</f>
        <v/>
      </c>
      <c r="AH581" s="11">
        <f>IF(AG581="","",TODAY()-AG581)</f>
        <v/>
      </c>
      <c r="AI581" s="11">
        <f>IF(B581="","",MIN(100,IF(J581&gt;=300000,20,IF(J581&gt;=200000,10,5))+IF(OR(C581="Referral",C581="Passaparola"),20,IF(OR(C581="Sito web",C581="LinkedIn",C581="Email marketing"),15,10))+IF(L581&gt;=8,25,IF(L581&gt;=6,18,IF(L581&gt;=4,12,5)))+IF(AND(V581&lt;&gt;"",V581&lt;&gt;"Non risponde",V581&lt;&gt;"Non interessato"),10,0)+IF(X581="Eseguita",10,0)+IF(Z581&gt;0,15,0)))</f>
        <v/>
      </c>
      <c r="AJ581" s="11">
        <f>IF(AI581="","",IF(AI581&gt;=80,"Hot",IF(AI581&gt;=60,"Alta",IF(AI581&gt;=40,"Media","Bassa"))))</f>
        <v/>
      </c>
      <c r="AK581" s="11">
        <f>IF(B581="","",IF(U581="",TODAY()-B581,U581-B581))</f>
        <v/>
      </c>
      <c r="AL581" s="11">
        <f>IF(B581="","",IF(M581="Vinta","Chiusa - vinta",IF(M581="Persa","Chiusa - persa",IF(AND(U581="",TODAY()-B581&gt;1),"Contattare subito",IF(AND(M581="In corso",AH581&gt;7),"Lead in stallo",IF(AND(AN581&lt;&gt;"",AN581&lt;TODAY(),M581="In corso"),"Follow-up scaduto",IF(AND(K581="Offerta",Y581="",W581&lt;&gt;"",TODAY()-W581&gt;3),"Verificare offerta","OK"))))))</f>
        <v/>
      </c>
      <c r="AM581" s="38" t="n"/>
      <c r="AN581" s="39" t="n"/>
      <c r="AO581" s="11">
        <f>IF(AND(AN581&lt;&gt;"",AN581&lt;TODAY(),M581="In corso"),1,0)</f>
        <v/>
      </c>
      <c r="AP581" s="84">
        <f>IF(B581="","",IF(OR(M581="Vinta",M581="Persa"),0,IF(AL581="Contattare subito",50,0)+IF(AL581="Follow-up scaduto",40,0)+IF(AL581="Lead in stallo",35,0)+IF(AJ581="Hot",30,IF(AJ581="Alta",20,IF(AJ581="Media",10,0)))+IF(AO581=1,10,0)+L581/10+ROW()/100000))</f>
        <v/>
      </c>
    </row>
    <row r="582">
      <c r="A582" s="2">
        <f>IF(B582="","",ROW()-1)</f>
        <v/>
      </c>
      <c r="B582" s="2" t="n"/>
      <c r="C582" s="2" t="n"/>
      <c r="D582" s="2" t="n"/>
      <c r="E582" s="2" t="n"/>
      <c r="F582" s="2" t="n"/>
      <c r="G582" s="2" t="n"/>
      <c r="H582" s="2" t="n"/>
      <c r="I582" s="2" t="n"/>
      <c r="J582" s="2" t="n"/>
      <c r="K582" s="2" t="n"/>
      <c r="L582" s="2">
        <f>IF(K582="","",IF(K582="Nuovo",1,IF(K582="Tentativo contatto",1,IF(K582="Contattato",2,IF(K582="Qualificato",4,IF(K582="Visita fissata",5,IF(K582="Visita effettuata",6,IF(K582="Trattativa",7,IF(K582="Offerta",8,IF(K582="Prenotazione",9,IF(K582="Venduto",10,""))))))))))))</f>
        <v/>
      </c>
      <c r="M582" s="2" t="n"/>
      <c r="N582" s="2">
        <f>IF(L582&gt;=4,1,0)</f>
        <v/>
      </c>
      <c r="O582" s="2">
        <f>IF(L582&gt;=6,1,0)</f>
        <v/>
      </c>
      <c r="P582" s="2">
        <f>IF(L582&gt;=7,1,0)</f>
        <v/>
      </c>
      <c r="Q582" s="2">
        <f>IF(L582&gt;=8,1,0)</f>
        <v/>
      </c>
      <c r="R582" s="2">
        <f>IF(L582&gt;=9,1,0)</f>
        <v/>
      </c>
      <c r="S582" s="2">
        <f>IF(OR(L582=10,M582="Vinta"),1,0)</f>
        <v/>
      </c>
      <c r="T582" s="2">
        <f>IF(M582="Persa",1,0)</f>
        <v/>
      </c>
      <c r="U582" s="2" t="n"/>
      <c r="V582" s="2" t="n"/>
      <c r="W582" s="2" t="n"/>
      <c r="X582" s="2" t="n"/>
      <c r="Y582" s="17" t="n"/>
      <c r="Z582" s="17" t="n"/>
      <c r="AA582" s="17" t="n"/>
      <c r="AB582" s="2" t="n"/>
      <c r="AC582" s="2">
        <f>IF(B582="","",IF(AB582="",TODAY()-B582,AB582-B582))</f>
        <v/>
      </c>
      <c r="AD582" s="2" t="n"/>
      <c r="AE582" s="2" t="n"/>
      <c r="AF582" s="2" t="n"/>
      <c r="AG582" s="37">
        <f>IF(B582="","",MAX(B582,IF(U582="",0,U582),IF(W582="",0,W582),IF(AB582="",0,AB582),IF(AN582="",0,AN582)))</f>
        <v/>
      </c>
      <c r="AH582" s="11">
        <f>IF(AG582="","",TODAY()-AG582)</f>
        <v/>
      </c>
      <c r="AI582" s="11">
        <f>IF(B582="","",MIN(100,IF(J582&gt;=300000,20,IF(J582&gt;=200000,10,5))+IF(OR(C582="Referral",C582="Passaparola"),20,IF(OR(C582="Sito web",C582="LinkedIn",C582="Email marketing"),15,10))+IF(L582&gt;=8,25,IF(L582&gt;=6,18,IF(L582&gt;=4,12,5)))+IF(AND(V582&lt;&gt;"",V582&lt;&gt;"Non risponde",V582&lt;&gt;"Non interessato"),10,0)+IF(X582="Eseguita",10,0)+IF(Z582&gt;0,15,0)))</f>
        <v/>
      </c>
      <c r="AJ582" s="11">
        <f>IF(AI582="","",IF(AI582&gt;=80,"Hot",IF(AI582&gt;=60,"Alta",IF(AI582&gt;=40,"Media","Bassa"))))</f>
        <v/>
      </c>
      <c r="AK582" s="11">
        <f>IF(B582="","",IF(U582="",TODAY()-B582,U582-B582))</f>
        <v/>
      </c>
      <c r="AL582" s="11">
        <f>IF(B582="","",IF(M582="Vinta","Chiusa - vinta",IF(M582="Persa","Chiusa - persa",IF(AND(U582="",TODAY()-B582&gt;1),"Contattare subito",IF(AND(M582="In corso",AH582&gt;7),"Lead in stallo",IF(AND(AN582&lt;&gt;"",AN582&lt;TODAY(),M582="In corso"),"Follow-up scaduto",IF(AND(K582="Offerta",Y582="",W582&lt;&gt;"",TODAY()-W582&gt;3),"Verificare offerta","OK"))))))</f>
        <v/>
      </c>
      <c r="AM582" s="38" t="n"/>
      <c r="AN582" s="39" t="n"/>
      <c r="AO582" s="11">
        <f>IF(AND(AN582&lt;&gt;"",AN582&lt;TODAY(),M582="In corso"),1,0)</f>
        <v/>
      </c>
      <c r="AP582" s="84">
        <f>IF(B582="","",IF(OR(M582="Vinta",M582="Persa"),0,IF(AL582="Contattare subito",50,0)+IF(AL582="Follow-up scaduto",40,0)+IF(AL582="Lead in stallo",35,0)+IF(AJ582="Hot",30,IF(AJ582="Alta",20,IF(AJ582="Media",10,0)))+IF(AO582=1,10,0)+L582/10+ROW()/100000))</f>
        <v/>
      </c>
    </row>
    <row r="583">
      <c r="A583" s="2">
        <f>IF(B583="","",ROW()-1)</f>
        <v/>
      </c>
      <c r="B583" s="2" t="n"/>
      <c r="C583" s="2" t="n"/>
      <c r="D583" s="2" t="n"/>
      <c r="E583" s="2" t="n"/>
      <c r="F583" s="2" t="n"/>
      <c r="G583" s="2" t="n"/>
      <c r="H583" s="2" t="n"/>
      <c r="I583" s="2" t="n"/>
      <c r="J583" s="2" t="n"/>
      <c r="K583" s="2" t="n"/>
      <c r="L583" s="2">
        <f>IF(K583="","",IF(K583="Nuovo",1,IF(K583="Tentativo contatto",1,IF(K583="Contattato",2,IF(K583="Qualificato",4,IF(K583="Visita fissata",5,IF(K583="Visita effettuata",6,IF(K583="Trattativa",7,IF(K583="Offerta",8,IF(K583="Prenotazione",9,IF(K583="Venduto",10,""))))))))))))</f>
        <v/>
      </c>
      <c r="M583" s="2" t="n"/>
      <c r="N583" s="2">
        <f>IF(L583&gt;=4,1,0)</f>
        <v/>
      </c>
      <c r="O583" s="2">
        <f>IF(L583&gt;=6,1,0)</f>
        <v/>
      </c>
      <c r="P583" s="2">
        <f>IF(L583&gt;=7,1,0)</f>
        <v/>
      </c>
      <c r="Q583" s="2">
        <f>IF(L583&gt;=8,1,0)</f>
        <v/>
      </c>
      <c r="R583" s="2">
        <f>IF(L583&gt;=9,1,0)</f>
        <v/>
      </c>
      <c r="S583" s="2">
        <f>IF(OR(L583=10,M583="Vinta"),1,0)</f>
        <v/>
      </c>
      <c r="T583" s="2">
        <f>IF(M583="Persa",1,0)</f>
        <v/>
      </c>
      <c r="U583" s="2" t="n"/>
      <c r="V583" s="2" t="n"/>
      <c r="W583" s="2" t="n"/>
      <c r="X583" s="2" t="n"/>
      <c r="Y583" s="17" t="n"/>
      <c r="Z583" s="17" t="n"/>
      <c r="AA583" s="17" t="n"/>
      <c r="AB583" s="2" t="n"/>
      <c r="AC583" s="2">
        <f>IF(B583="","",IF(AB583="",TODAY()-B583,AB583-B583))</f>
        <v/>
      </c>
      <c r="AD583" s="2" t="n"/>
      <c r="AE583" s="2" t="n"/>
      <c r="AF583" s="2" t="n"/>
      <c r="AG583" s="37">
        <f>IF(B583="","",MAX(B583,IF(U583="",0,U583),IF(W583="",0,W583),IF(AB583="",0,AB583),IF(AN583="",0,AN583)))</f>
        <v/>
      </c>
      <c r="AH583" s="11">
        <f>IF(AG583="","",TODAY()-AG583)</f>
        <v/>
      </c>
      <c r="AI583" s="11">
        <f>IF(B583="","",MIN(100,IF(J583&gt;=300000,20,IF(J583&gt;=200000,10,5))+IF(OR(C583="Referral",C583="Passaparola"),20,IF(OR(C583="Sito web",C583="LinkedIn",C583="Email marketing"),15,10))+IF(L583&gt;=8,25,IF(L583&gt;=6,18,IF(L583&gt;=4,12,5)))+IF(AND(V583&lt;&gt;"",V583&lt;&gt;"Non risponde",V583&lt;&gt;"Non interessato"),10,0)+IF(X583="Eseguita",10,0)+IF(Z583&gt;0,15,0)))</f>
        <v/>
      </c>
      <c r="AJ583" s="11">
        <f>IF(AI583="","",IF(AI583&gt;=80,"Hot",IF(AI583&gt;=60,"Alta",IF(AI583&gt;=40,"Media","Bassa"))))</f>
        <v/>
      </c>
      <c r="AK583" s="11">
        <f>IF(B583="","",IF(U583="",TODAY()-B583,U583-B583))</f>
        <v/>
      </c>
      <c r="AL583" s="11">
        <f>IF(B583="","",IF(M583="Vinta","Chiusa - vinta",IF(M583="Persa","Chiusa - persa",IF(AND(U583="",TODAY()-B583&gt;1),"Contattare subito",IF(AND(M583="In corso",AH583&gt;7),"Lead in stallo",IF(AND(AN583&lt;&gt;"",AN583&lt;TODAY(),M583="In corso"),"Follow-up scaduto",IF(AND(K583="Offerta",Y583="",W583&lt;&gt;"",TODAY()-W583&gt;3),"Verificare offerta","OK"))))))</f>
        <v/>
      </c>
      <c r="AM583" s="38" t="n"/>
      <c r="AN583" s="39" t="n"/>
      <c r="AO583" s="11">
        <f>IF(AND(AN583&lt;&gt;"",AN583&lt;TODAY(),M583="In corso"),1,0)</f>
        <v/>
      </c>
      <c r="AP583" s="84">
        <f>IF(B583="","",IF(OR(M583="Vinta",M583="Persa"),0,IF(AL583="Contattare subito",50,0)+IF(AL583="Follow-up scaduto",40,0)+IF(AL583="Lead in stallo",35,0)+IF(AJ583="Hot",30,IF(AJ583="Alta",20,IF(AJ583="Media",10,0)))+IF(AO583=1,10,0)+L583/10+ROW()/100000))</f>
        <v/>
      </c>
    </row>
    <row r="584">
      <c r="A584" s="2">
        <f>IF(B584="","",ROW()-1)</f>
        <v/>
      </c>
      <c r="B584" s="2" t="n"/>
      <c r="C584" s="2" t="n"/>
      <c r="D584" s="2" t="n"/>
      <c r="E584" s="2" t="n"/>
      <c r="F584" s="2" t="n"/>
      <c r="G584" s="2" t="n"/>
      <c r="H584" s="2" t="n"/>
      <c r="I584" s="2" t="n"/>
      <c r="J584" s="2" t="n"/>
      <c r="K584" s="2" t="n"/>
      <c r="L584" s="2">
        <f>IF(K584="","",IF(K584="Nuovo",1,IF(K584="Tentativo contatto",1,IF(K584="Contattato",2,IF(K584="Qualificato",4,IF(K584="Visita fissata",5,IF(K584="Visita effettuata",6,IF(K584="Trattativa",7,IF(K584="Offerta",8,IF(K584="Prenotazione",9,IF(K584="Venduto",10,""))))))))))))</f>
        <v/>
      </c>
      <c r="M584" s="2" t="n"/>
      <c r="N584" s="2">
        <f>IF(L584&gt;=4,1,0)</f>
        <v/>
      </c>
      <c r="O584" s="2">
        <f>IF(L584&gt;=6,1,0)</f>
        <v/>
      </c>
      <c r="P584" s="2">
        <f>IF(L584&gt;=7,1,0)</f>
        <v/>
      </c>
      <c r="Q584" s="2">
        <f>IF(L584&gt;=8,1,0)</f>
        <v/>
      </c>
      <c r="R584" s="2">
        <f>IF(L584&gt;=9,1,0)</f>
        <v/>
      </c>
      <c r="S584" s="2">
        <f>IF(OR(L584=10,M584="Vinta"),1,0)</f>
        <v/>
      </c>
      <c r="T584" s="2">
        <f>IF(M584="Persa",1,0)</f>
        <v/>
      </c>
      <c r="U584" s="2" t="n"/>
      <c r="V584" s="2" t="n"/>
      <c r="W584" s="2" t="n"/>
      <c r="X584" s="2" t="n"/>
      <c r="Y584" s="17" t="n"/>
      <c r="Z584" s="17" t="n"/>
      <c r="AA584" s="17" t="n"/>
      <c r="AB584" s="2" t="n"/>
      <c r="AC584" s="2">
        <f>IF(B584="","",IF(AB584="",TODAY()-B584,AB584-B584))</f>
        <v/>
      </c>
      <c r="AD584" s="2" t="n"/>
      <c r="AE584" s="2" t="n"/>
      <c r="AF584" s="2" t="n"/>
      <c r="AG584" s="37">
        <f>IF(B584="","",MAX(B584,IF(U584="",0,U584),IF(W584="",0,W584),IF(AB584="",0,AB584),IF(AN584="",0,AN584)))</f>
        <v/>
      </c>
      <c r="AH584" s="11">
        <f>IF(AG584="","",TODAY()-AG584)</f>
        <v/>
      </c>
      <c r="AI584" s="11">
        <f>IF(B584="","",MIN(100,IF(J584&gt;=300000,20,IF(J584&gt;=200000,10,5))+IF(OR(C584="Referral",C584="Passaparola"),20,IF(OR(C584="Sito web",C584="LinkedIn",C584="Email marketing"),15,10))+IF(L584&gt;=8,25,IF(L584&gt;=6,18,IF(L584&gt;=4,12,5)))+IF(AND(V584&lt;&gt;"",V584&lt;&gt;"Non risponde",V584&lt;&gt;"Non interessato"),10,0)+IF(X584="Eseguita",10,0)+IF(Z584&gt;0,15,0)))</f>
        <v/>
      </c>
      <c r="AJ584" s="11">
        <f>IF(AI584="","",IF(AI584&gt;=80,"Hot",IF(AI584&gt;=60,"Alta",IF(AI584&gt;=40,"Media","Bassa"))))</f>
        <v/>
      </c>
      <c r="AK584" s="11">
        <f>IF(B584="","",IF(U584="",TODAY()-B584,U584-B584))</f>
        <v/>
      </c>
      <c r="AL584" s="11">
        <f>IF(B584="","",IF(M584="Vinta","Chiusa - vinta",IF(M584="Persa","Chiusa - persa",IF(AND(U584="",TODAY()-B584&gt;1),"Contattare subito",IF(AND(M584="In corso",AH584&gt;7),"Lead in stallo",IF(AND(AN584&lt;&gt;"",AN584&lt;TODAY(),M584="In corso"),"Follow-up scaduto",IF(AND(K584="Offerta",Y584="",W584&lt;&gt;"",TODAY()-W584&gt;3),"Verificare offerta","OK"))))))</f>
        <v/>
      </c>
      <c r="AM584" s="38" t="n"/>
      <c r="AN584" s="39" t="n"/>
      <c r="AO584" s="11">
        <f>IF(AND(AN584&lt;&gt;"",AN584&lt;TODAY(),M584="In corso"),1,0)</f>
        <v/>
      </c>
      <c r="AP584" s="84">
        <f>IF(B584="","",IF(OR(M584="Vinta",M584="Persa"),0,IF(AL584="Contattare subito",50,0)+IF(AL584="Follow-up scaduto",40,0)+IF(AL584="Lead in stallo",35,0)+IF(AJ584="Hot",30,IF(AJ584="Alta",20,IF(AJ584="Media",10,0)))+IF(AO584=1,10,0)+L584/10+ROW()/100000))</f>
        <v/>
      </c>
    </row>
    <row r="585">
      <c r="A585" s="2">
        <f>IF(B585="","",ROW()-1)</f>
        <v/>
      </c>
      <c r="B585" s="2" t="n"/>
      <c r="C585" s="2" t="n"/>
      <c r="D585" s="2" t="n"/>
      <c r="E585" s="2" t="n"/>
      <c r="F585" s="2" t="n"/>
      <c r="G585" s="2" t="n"/>
      <c r="H585" s="2" t="n"/>
      <c r="I585" s="2" t="n"/>
      <c r="J585" s="2" t="n"/>
      <c r="K585" s="2" t="n"/>
      <c r="L585" s="2">
        <f>IF(K585="","",IF(K585="Nuovo",1,IF(K585="Tentativo contatto",1,IF(K585="Contattato",2,IF(K585="Qualificato",4,IF(K585="Visita fissata",5,IF(K585="Visita effettuata",6,IF(K585="Trattativa",7,IF(K585="Offerta",8,IF(K585="Prenotazione",9,IF(K585="Venduto",10,""))))))))))))</f>
        <v/>
      </c>
      <c r="M585" s="2" t="n"/>
      <c r="N585" s="2">
        <f>IF(L585&gt;=4,1,0)</f>
        <v/>
      </c>
      <c r="O585" s="2">
        <f>IF(L585&gt;=6,1,0)</f>
        <v/>
      </c>
      <c r="P585" s="2">
        <f>IF(L585&gt;=7,1,0)</f>
        <v/>
      </c>
      <c r="Q585" s="2">
        <f>IF(L585&gt;=8,1,0)</f>
        <v/>
      </c>
      <c r="R585" s="2">
        <f>IF(L585&gt;=9,1,0)</f>
        <v/>
      </c>
      <c r="S585" s="2">
        <f>IF(OR(L585=10,M585="Vinta"),1,0)</f>
        <v/>
      </c>
      <c r="T585" s="2">
        <f>IF(M585="Persa",1,0)</f>
        <v/>
      </c>
      <c r="U585" s="2" t="n"/>
      <c r="V585" s="2" t="n"/>
      <c r="W585" s="2" t="n"/>
      <c r="X585" s="2" t="n"/>
      <c r="Y585" s="17" t="n"/>
      <c r="Z585" s="17" t="n"/>
      <c r="AA585" s="17" t="n"/>
      <c r="AB585" s="2" t="n"/>
      <c r="AC585" s="2">
        <f>IF(B585="","",IF(AB585="",TODAY()-B585,AB585-B585))</f>
        <v/>
      </c>
      <c r="AD585" s="2" t="n"/>
      <c r="AE585" s="2" t="n"/>
      <c r="AF585" s="2" t="n"/>
      <c r="AG585" s="37">
        <f>IF(B585="","",MAX(B585,IF(U585="",0,U585),IF(W585="",0,W585),IF(AB585="",0,AB585),IF(AN585="",0,AN585)))</f>
        <v/>
      </c>
      <c r="AH585" s="11">
        <f>IF(AG585="","",TODAY()-AG585)</f>
        <v/>
      </c>
      <c r="AI585" s="11">
        <f>IF(B585="","",MIN(100,IF(J585&gt;=300000,20,IF(J585&gt;=200000,10,5))+IF(OR(C585="Referral",C585="Passaparola"),20,IF(OR(C585="Sito web",C585="LinkedIn",C585="Email marketing"),15,10))+IF(L585&gt;=8,25,IF(L585&gt;=6,18,IF(L585&gt;=4,12,5)))+IF(AND(V585&lt;&gt;"",V585&lt;&gt;"Non risponde",V585&lt;&gt;"Non interessato"),10,0)+IF(X585="Eseguita",10,0)+IF(Z585&gt;0,15,0)))</f>
        <v/>
      </c>
      <c r="AJ585" s="11">
        <f>IF(AI585="","",IF(AI585&gt;=80,"Hot",IF(AI585&gt;=60,"Alta",IF(AI585&gt;=40,"Media","Bassa"))))</f>
        <v/>
      </c>
      <c r="AK585" s="11">
        <f>IF(B585="","",IF(U585="",TODAY()-B585,U585-B585))</f>
        <v/>
      </c>
      <c r="AL585" s="11">
        <f>IF(B585="","",IF(M585="Vinta","Chiusa - vinta",IF(M585="Persa","Chiusa - persa",IF(AND(U585="",TODAY()-B585&gt;1),"Contattare subito",IF(AND(M585="In corso",AH585&gt;7),"Lead in stallo",IF(AND(AN585&lt;&gt;"",AN585&lt;TODAY(),M585="In corso"),"Follow-up scaduto",IF(AND(K585="Offerta",Y585="",W585&lt;&gt;"",TODAY()-W585&gt;3),"Verificare offerta","OK"))))))</f>
        <v/>
      </c>
      <c r="AM585" s="38" t="n"/>
      <c r="AN585" s="39" t="n"/>
      <c r="AO585" s="11">
        <f>IF(AND(AN585&lt;&gt;"",AN585&lt;TODAY(),M585="In corso"),1,0)</f>
        <v/>
      </c>
      <c r="AP585" s="84">
        <f>IF(B585="","",IF(OR(M585="Vinta",M585="Persa"),0,IF(AL585="Contattare subito",50,0)+IF(AL585="Follow-up scaduto",40,0)+IF(AL585="Lead in stallo",35,0)+IF(AJ585="Hot",30,IF(AJ585="Alta",20,IF(AJ585="Media",10,0)))+IF(AO585=1,10,0)+L585/10+ROW()/100000))</f>
        <v/>
      </c>
    </row>
    <row r="586">
      <c r="A586" s="2">
        <f>IF(B586="","",ROW()-1)</f>
        <v/>
      </c>
      <c r="B586" s="2" t="n"/>
      <c r="C586" s="2" t="n"/>
      <c r="D586" s="2" t="n"/>
      <c r="E586" s="2" t="n"/>
      <c r="F586" s="2" t="n"/>
      <c r="G586" s="2" t="n"/>
      <c r="H586" s="2" t="n"/>
      <c r="I586" s="2" t="n"/>
      <c r="J586" s="2" t="n"/>
      <c r="K586" s="2" t="n"/>
      <c r="L586" s="2">
        <f>IF(K586="","",IF(K586="Nuovo",1,IF(K586="Tentativo contatto",1,IF(K586="Contattato",2,IF(K586="Qualificato",4,IF(K586="Visita fissata",5,IF(K586="Visita effettuata",6,IF(K586="Trattativa",7,IF(K586="Offerta",8,IF(K586="Prenotazione",9,IF(K586="Venduto",10,""))))))))))))</f>
        <v/>
      </c>
      <c r="M586" s="2" t="n"/>
      <c r="N586" s="2">
        <f>IF(L586&gt;=4,1,0)</f>
        <v/>
      </c>
      <c r="O586" s="2">
        <f>IF(L586&gt;=6,1,0)</f>
        <v/>
      </c>
      <c r="P586" s="2">
        <f>IF(L586&gt;=7,1,0)</f>
        <v/>
      </c>
      <c r="Q586" s="2">
        <f>IF(L586&gt;=8,1,0)</f>
        <v/>
      </c>
      <c r="R586" s="2">
        <f>IF(L586&gt;=9,1,0)</f>
        <v/>
      </c>
      <c r="S586" s="2">
        <f>IF(OR(L586=10,M586="Vinta"),1,0)</f>
        <v/>
      </c>
      <c r="T586" s="2">
        <f>IF(M586="Persa",1,0)</f>
        <v/>
      </c>
      <c r="U586" s="2" t="n"/>
      <c r="V586" s="2" t="n"/>
      <c r="W586" s="2" t="n"/>
      <c r="X586" s="2" t="n"/>
      <c r="Y586" s="17" t="n"/>
      <c r="Z586" s="17" t="n"/>
      <c r="AA586" s="17" t="n"/>
      <c r="AB586" s="2" t="n"/>
      <c r="AC586" s="2">
        <f>IF(B586="","",IF(AB586="",TODAY()-B586,AB586-B586))</f>
        <v/>
      </c>
      <c r="AD586" s="2" t="n"/>
      <c r="AE586" s="2" t="n"/>
      <c r="AF586" s="2" t="n"/>
      <c r="AG586" s="37">
        <f>IF(B586="","",MAX(B586,IF(U586="",0,U586),IF(W586="",0,W586),IF(AB586="",0,AB586),IF(AN586="",0,AN586)))</f>
        <v/>
      </c>
      <c r="AH586" s="11">
        <f>IF(AG586="","",TODAY()-AG586)</f>
        <v/>
      </c>
      <c r="AI586" s="11">
        <f>IF(B586="","",MIN(100,IF(J586&gt;=300000,20,IF(J586&gt;=200000,10,5))+IF(OR(C586="Referral",C586="Passaparola"),20,IF(OR(C586="Sito web",C586="LinkedIn",C586="Email marketing"),15,10))+IF(L586&gt;=8,25,IF(L586&gt;=6,18,IF(L586&gt;=4,12,5)))+IF(AND(V586&lt;&gt;"",V586&lt;&gt;"Non risponde",V586&lt;&gt;"Non interessato"),10,0)+IF(X586="Eseguita",10,0)+IF(Z586&gt;0,15,0)))</f>
        <v/>
      </c>
      <c r="AJ586" s="11">
        <f>IF(AI586="","",IF(AI586&gt;=80,"Hot",IF(AI586&gt;=60,"Alta",IF(AI586&gt;=40,"Media","Bassa"))))</f>
        <v/>
      </c>
      <c r="AK586" s="11">
        <f>IF(B586="","",IF(U586="",TODAY()-B586,U586-B586))</f>
        <v/>
      </c>
      <c r="AL586" s="11">
        <f>IF(B586="","",IF(M586="Vinta","Chiusa - vinta",IF(M586="Persa","Chiusa - persa",IF(AND(U586="",TODAY()-B586&gt;1),"Contattare subito",IF(AND(M586="In corso",AH586&gt;7),"Lead in stallo",IF(AND(AN586&lt;&gt;"",AN586&lt;TODAY(),M586="In corso"),"Follow-up scaduto",IF(AND(K586="Offerta",Y586="",W586&lt;&gt;"",TODAY()-W586&gt;3),"Verificare offerta","OK"))))))</f>
        <v/>
      </c>
      <c r="AM586" s="38" t="n"/>
      <c r="AN586" s="39" t="n"/>
      <c r="AO586" s="11">
        <f>IF(AND(AN586&lt;&gt;"",AN586&lt;TODAY(),M586="In corso"),1,0)</f>
        <v/>
      </c>
      <c r="AP586" s="84">
        <f>IF(B586="","",IF(OR(M586="Vinta",M586="Persa"),0,IF(AL586="Contattare subito",50,0)+IF(AL586="Follow-up scaduto",40,0)+IF(AL586="Lead in stallo",35,0)+IF(AJ586="Hot",30,IF(AJ586="Alta",20,IF(AJ586="Media",10,0)))+IF(AO586=1,10,0)+L586/10+ROW()/100000))</f>
        <v/>
      </c>
    </row>
    <row r="587">
      <c r="A587" s="2">
        <f>IF(B587="","",ROW()-1)</f>
        <v/>
      </c>
      <c r="B587" s="2" t="n"/>
      <c r="C587" s="2" t="n"/>
      <c r="D587" s="2" t="n"/>
      <c r="E587" s="2" t="n"/>
      <c r="F587" s="2" t="n"/>
      <c r="G587" s="2" t="n"/>
      <c r="H587" s="2" t="n"/>
      <c r="I587" s="2" t="n"/>
      <c r="J587" s="2" t="n"/>
      <c r="K587" s="2" t="n"/>
      <c r="L587" s="2">
        <f>IF(K587="","",IF(K587="Nuovo",1,IF(K587="Tentativo contatto",1,IF(K587="Contattato",2,IF(K587="Qualificato",4,IF(K587="Visita fissata",5,IF(K587="Visita effettuata",6,IF(K587="Trattativa",7,IF(K587="Offerta",8,IF(K587="Prenotazione",9,IF(K587="Venduto",10,""))))))))))))</f>
        <v/>
      </c>
      <c r="M587" s="2" t="n"/>
      <c r="N587" s="2">
        <f>IF(L587&gt;=4,1,0)</f>
        <v/>
      </c>
      <c r="O587" s="2">
        <f>IF(L587&gt;=6,1,0)</f>
        <v/>
      </c>
      <c r="P587" s="2">
        <f>IF(L587&gt;=7,1,0)</f>
        <v/>
      </c>
      <c r="Q587" s="2">
        <f>IF(L587&gt;=8,1,0)</f>
        <v/>
      </c>
      <c r="R587" s="2">
        <f>IF(L587&gt;=9,1,0)</f>
        <v/>
      </c>
      <c r="S587" s="2">
        <f>IF(OR(L587=10,M587="Vinta"),1,0)</f>
        <v/>
      </c>
      <c r="T587" s="2">
        <f>IF(M587="Persa",1,0)</f>
        <v/>
      </c>
      <c r="U587" s="2" t="n"/>
      <c r="V587" s="2" t="n"/>
      <c r="W587" s="2" t="n"/>
      <c r="X587" s="2" t="n"/>
      <c r="Y587" s="17" t="n"/>
      <c r="Z587" s="17" t="n"/>
      <c r="AA587" s="17" t="n"/>
      <c r="AB587" s="2" t="n"/>
      <c r="AC587" s="2">
        <f>IF(B587="","",IF(AB587="",TODAY()-B587,AB587-B587))</f>
        <v/>
      </c>
      <c r="AD587" s="2" t="n"/>
      <c r="AE587" s="2" t="n"/>
      <c r="AF587" s="2" t="n"/>
      <c r="AG587" s="37">
        <f>IF(B587="","",MAX(B587,IF(U587="",0,U587),IF(W587="",0,W587),IF(AB587="",0,AB587),IF(AN587="",0,AN587)))</f>
        <v/>
      </c>
      <c r="AH587" s="11">
        <f>IF(AG587="","",TODAY()-AG587)</f>
        <v/>
      </c>
      <c r="AI587" s="11">
        <f>IF(B587="","",MIN(100,IF(J587&gt;=300000,20,IF(J587&gt;=200000,10,5))+IF(OR(C587="Referral",C587="Passaparola"),20,IF(OR(C587="Sito web",C587="LinkedIn",C587="Email marketing"),15,10))+IF(L587&gt;=8,25,IF(L587&gt;=6,18,IF(L587&gt;=4,12,5)))+IF(AND(V587&lt;&gt;"",V587&lt;&gt;"Non risponde",V587&lt;&gt;"Non interessato"),10,0)+IF(X587="Eseguita",10,0)+IF(Z587&gt;0,15,0)))</f>
        <v/>
      </c>
      <c r="AJ587" s="11">
        <f>IF(AI587="","",IF(AI587&gt;=80,"Hot",IF(AI587&gt;=60,"Alta",IF(AI587&gt;=40,"Media","Bassa"))))</f>
        <v/>
      </c>
      <c r="AK587" s="11">
        <f>IF(B587="","",IF(U587="",TODAY()-B587,U587-B587))</f>
        <v/>
      </c>
      <c r="AL587" s="11">
        <f>IF(B587="","",IF(M587="Vinta","Chiusa - vinta",IF(M587="Persa","Chiusa - persa",IF(AND(U587="",TODAY()-B587&gt;1),"Contattare subito",IF(AND(M587="In corso",AH587&gt;7),"Lead in stallo",IF(AND(AN587&lt;&gt;"",AN587&lt;TODAY(),M587="In corso"),"Follow-up scaduto",IF(AND(K587="Offerta",Y587="",W587&lt;&gt;"",TODAY()-W587&gt;3),"Verificare offerta","OK"))))))</f>
        <v/>
      </c>
      <c r="AM587" s="38" t="n"/>
      <c r="AN587" s="39" t="n"/>
      <c r="AO587" s="11">
        <f>IF(AND(AN587&lt;&gt;"",AN587&lt;TODAY(),M587="In corso"),1,0)</f>
        <v/>
      </c>
      <c r="AP587" s="84">
        <f>IF(B587="","",IF(OR(M587="Vinta",M587="Persa"),0,IF(AL587="Contattare subito",50,0)+IF(AL587="Follow-up scaduto",40,0)+IF(AL587="Lead in stallo",35,0)+IF(AJ587="Hot",30,IF(AJ587="Alta",20,IF(AJ587="Media",10,0)))+IF(AO587=1,10,0)+L587/10+ROW()/100000))</f>
        <v/>
      </c>
    </row>
    <row r="588">
      <c r="A588" s="2">
        <f>IF(B588="","",ROW()-1)</f>
        <v/>
      </c>
      <c r="B588" s="2" t="n"/>
      <c r="C588" s="2" t="n"/>
      <c r="D588" s="2" t="n"/>
      <c r="E588" s="2" t="n"/>
      <c r="F588" s="2" t="n"/>
      <c r="G588" s="2" t="n"/>
      <c r="H588" s="2" t="n"/>
      <c r="I588" s="2" t="n"/>
      <c r="J588" s="2" t="n"/>
      <c r="K588" s="2" t="n"/>
      <c r="L588" s="2">
        <f>IF(K588="","",IF(K588="Nuovo",1,IF(K588="Tentativo contatto",1,IF(K588="Contattato",2,IF(K588="Qualificato",4,IF(K588="Visita fissata",5,IF(K588="Visita effettuata",6,IF(K588="Trattativa",7,IF(K588="Offerta",8,IF(K588="Prenotazione",9,IF(K588="Venduto",10,""))))))))))))</f>
        <v/>
      </c>
      <c r="M588" s="2" t="n"/>
      <c r="N588" s="2">
        <f>IF(L588&gt;=4,1,0)</f>
        <v/>
      </c>
      <c r="O588" s="2">
        <f>IF(L588&gt;=6,1,0)</f>
        <v/>
      </c>
      <c r="P588" s="2">
        <f>IF(L588&gt;=7,1,0)</f>
        <v/>
      </c>
      <c r="Q588" s="2">
        <f>IF(L588&gt;=8,1,0)</f>
        <v/>
      </c>
      <c r="R588" s="2">
        <f>IF(L588&gt;=9,1,0)</f>
        <v/>
      </c>
      <c r="S588" s="2">
        <f>IF(OR(L588=10,M588="Vinta"),1,0)</f>
        <v/>
      </c>
      <c r="T588" s="2">
        <f>IF(M588="Persa",1,0)</f>
        <v/>
      </c>
      <c r="U588" s="2" t="n"/>
      <c r="V588" s="2" t="n"/>
      <c r="W588" s="2" t="n"/>
      <c r="X588" s="2" t="n"/>
      <c r="Y588" s="17" t="n"/>
      <c r="Z588" s="17" t="n"/>
      <c r="AA588" s="17" t="n"/>
      <c r="AB588" s="2" t="n"/>
      <c r="AC588" s="2">
        <f>IF(B588="","",IF(AB588="",TODAY()-B588,AB588-B588))</f>
        <v/>
      </c>
      <c r="AD588" s="2" t="n"/>
      <c r="AE588" s="2" t="n"/>
      <c r="AF588" s="2" t="n"/>
      <c r="AG588" s="37">
        <f>IF(B588="","",MAX(B588,IF(U588="",0,U588),IF(W588="",0,W588),IF(AB588="",0,AB588),IF(AN588="",0,AN588)))</f>
        <v/>
      </c>
      <c r="AH588" s="11">
        <f>IF(AG588="","",TODAY()-AG588)</f>
        <v/>
      </c>
      <c r="AI588" s="11">
        <f>IF(B588="","",MIN(100,IF(J588&gt;=300000,20,IF(J588&gt;=200000,10,5))+IF(OR(C588="Referral",C588="Passaparola"),20,IF(OR(C588="Sito web",C588="LinkedIn",C588="Email marketing"),15,10))+IF(L588&gt;=8,25,IF(L588&gt;=6,18,IF(L588&gt;=4,12,5)))+IF(AND(V588&lt;&gt;"",V588&lt;&gt;"Non risponde",V588&lt;&gt;"Non interessato"),10,0)+IF(X588="Eseguita",10,0)+IF(Z588&gt;0,15,0)))</f>
        <v/>
      </c>
      <c r="AJ588" s="11">
        <f>IF(AI588="","",IF(AI588&gt;=80,"Hot",IF(AI588&gt;=60,"Alta",IF(AI588&gt;=40,"Media","Bassa"))))</f>
        <v/>
      </c>
      <c r="AK588" s="11">
        <f>IF(B588="","",IF(U588="",TODAY()-B588,U588-B588))</f>
        <v/>
      </c>
      <c r="AL588" s="11">
        <f>IF(B588="","",IF(M588="Vinta","Chiusa - vinta",IF(M588="Persa","Chiusa - persa",IF(AND(U588="",TODAY()-B588&gt;1),"Contattare subito",IF(AND(M588="In corso",AH588&gt;7),"Lead in stallo",IF(AND(AN588&lt;&gt;"",AN588&lt;TODAY(),M588="In corso"),"Follow-up scaduto",IF(AND(K588="Offerta",Y588="",W588&lt;&gt;"",TODAY()-W588&gt;3),"Verificare offerta","OK"))))))</f>
        <v/>
      </c>
      <c r="AM588" s="38" t="n"/>
      <c r="AN588" s="39" t="n"/>
      <c r="AO588" s="11">
        <f>IF(AND(AN588&lt;&gt;"",AN588&lt;TODAY(),M588="In corso"),1,0)</f>
        <v/>
      </c>
      <c r="AP588" s="84">
        <f>IF(B588="","",IF(OR(M588="Vinta",M588="Persa"),0,IF(AL588="Contattare subito",50,0)+IF(AL588="Follow-up scaduto",40,0)+IF(AL588="Lead in stallo",35,0)+IF(AJ588="Hot",30,IF(AJ588="Alta",20,IF(AJ588="Media",10,0)))+IF(AO588=1,10,0)+L588/10+ROW()/100000))</f>
        <v/>
      </c>
    </row>
    <row r="589">
      <c r="A589" s="2">
        <f>IF(B589="","",ROW()-1)</f>
        <v/>
      </c>
      <c r="B589" s="2" t="n"/>
      <c r="C589" s="2" t="n"/>
      <c r="D589" s="2" t="n"/>
      <c r="E589" s="2" t="n"/>
      <c r="F589" s="2" t="n"/>
      <c r="G589" s="2" t="n"/>
      <c r="H589" s="2" t="n"/>
      <c r="I589" s="2" t="n"/>
      <c r="J589" s="2" t="n"/>
      <c r="K589" s="2" t="n"/>
      <c r="L589" s="2">
        <f>IF(K589="","",IF(K589="Nuovo",1,IF(K589="Tentativo contatto",1,IF(K589="Contattato",2,IF(K589="Qualificato",4,IF(K589="Visita fissata",5,IF(K589="Visita effettuata",6,IF(K589="Trattativa",7,IF(K589="Offerta",8,IF(K589="Prenotazione",9,IF(K589="Venduto",10,""))))))))))))</f>
        <v/>
      </c>
      <c r="M589" s="2" t="n"/>
      <c r="N589" s="2">
        <f>IF(L589&gt;=4,1,0)</f>
        <v/>
      </c>
      <c r="O589" s="2">
        <f>IF(L589&gt;=6,1,0)</f>
        <v/>
      </c>
      <c r="P589" s="2">
        <f>IF(L589&gt;=7,1,0)</f>
        <v/>
      </c>
      <c r="Q589" s="2">
        <f>IF(L589&gt;=8,1,0)</f>
        <v/>
      </c>
      <c r="R589" s="2">
        <f>IF(L589&gt;=9,1,0)</f>
        <v/>
      </c>
      <c r="S589" s="2">
        <f>IF(OR(L589=10,M589="Vinta"),1,0)</f>
        <v/>
      </c>
      <c r="T589" s="2">
        <f>IF(M589="Persa",1,0)</f>
        <v/>
      </c>
      <c r="U589" s="2" t="n"/>
      <c r="V589" s="2" t="n"/>
      <c r="W589" s="2" t="n"/>
      <c r="X589" s="2" t="n"/>
      <c r="Y589" s="17" t="n"/>
      <c r="Z589" s="17" t="n"/>
      <c r="AA589" s="17" t="n"/>
      <c r="AB589" s="2" t="n"/>
      <c r="AC589" s="2">
        <f>IF(B589="","",IF(AB589="",TODAY()-B589,AB589-B589))</f>
        <v/>
      </c>
      <c r="AD589" s="2" t="n"/>
      <c r="AE589" s="2" t="n"/>
      <c r="AF589" s="2" t="n"/>
      <c r="AG589" s="37">
        <f>IF(B589="","",MAX(B589,IF(U589="",0,U589),IF(W589="",0,W589),IF(AB589="",0,AB589),IF(AN589="",0,AN589)))</f>
        <v/>
      </c>
      <c r="AH589" s="11">
        <f>IF(AG589="","",TODAY()-AG589)</f>
        <v/>
      </c>
      <c r="AI589" s="11">
        <f>IF(B589="","",MIN(100,IF(J589&gt;=300000,20,IF(J589&gt;=200000,10,5))+IF(OR(C589="Referral",C589="Passaparola"),20,IF(OR(C589="Sito web",C589="LinkedIn",C589="Email marketing"),15,10))+IF(L589&gt;=8,25,IF(L589&gt;=6,18,IF(L589&gt;=4,12,5)))+IF(AND(V589&lt;&gt;"",V589&lt;&gt;"Non risponde",V589&lt;&gt;"Non interessato"),10,0)+IF(X589="Eseguita",10,0)+IF(Z589&gt;0,15,0)))</f>
        <v/>
      </c>
      <c r="AJ589" s="11">
        <f>IF(AI589="","",IF(AI589&gt;=80,"Hot",IF(AI589&gt;=60,"Alta",IF(AI589&gt;=40,"Media","Bassa"))))</f>
        <v/>
      </c>
      <c r="AK589" s="11">
        <f>IF(B589="","",IF(U589="",TODAY()-B589,U589-B589))</f>
        <v/>
      </c>
      <c r="AL589" s="11">
        <f>IF(B589="","",IF(M589="Vinta","Chiusa - vinta",IF(M589="Persa","Chiusa - persa",IF(AND(U589="",TODAY()-B589&gt;1),"Contattare subito",IF(AND(M589="In corso",AH589&gt;7),"Lead in stallo",IF(AND(AN589&lt;&gt;"",AN589&lt;TODAY(),M589="In corso"),"Follow-up scaduto",IF(AND(K589="Offerta",Y589="",W589&lt;&gt;"",TODAY()-W589&gt;3),"Verificare offerta","OK"))))))</f>
        <v/>
      </c>
      <c r="AM589" s="38" t="n"/>
      <c r="AN589" s="39" t="n"/>
      <c r="AO589" s="11">
        <f>IF(AND(AN589&lt;&gt;"",AN589&lt;TODAY(),M589="In corso"),1,0)</f>
        <v/>
      </c>
      <c r="AP589" s="84">
        <f>IF(B589="","",IF(OR(M589="Vinta",M589="Persa"),0,IF(AL589="Contattare subito",50,0)+IF(AL589="Follow-up scaduto",40,0)+IF(AL589="Lead in stallo",35,0)+IF(AJ589="Hot",30,IF(AJ589="Alta",20,IF(AJ589="Media",10,0)))+IF(AO589=1,10,0)+L589/10+ROW()/100000))</f>
        <v/>
      </c>
    </row>
    <row r="590">
      <c r="A590" s="2">
        <f>IF(B590="","",ROW()-1)</f>
        <v/>
      </c>
      <c r="B590" s="2" t="n"/>
      <c r="C590" s="2" t="n"/>
      <c r="D590" s="2" t="n"/>
      <c r="E590" s="2" t="n"/>
      <c r="F590" s="2" t="n"/>
      <c r="G590" s="2" t="n"/>
      <c r="H590" s="2" t="n"/>
      <c r="I590" s="2" t="n"/>
      <c r="J590" s="2" t="n"/>
      <c r="K590" s="2" t="n"/>
      <c r="L590" s="2">
        <f>IF(K590="","",IF(K590="Nuovo",1,IF(K590="Tentativo contatto",1,IF(K590="Contattato",2,IF(K590="Qualificato",4,IF(K590="Visita fissata",5,IF(K590="Visita effettuata",6,IF(K590="Trattativa",7,IF(K590="Offerta",8,IF(K590="Prenotazione",9,IF(K590="Venduto",10,""))))))))))))</f>
        <v/>
      </c>
      <c r="M590" s="2" t="n"/>
      <c r="N590" s="2">
        <f>IF(L590&gt;=4,1,0)</f>
        <v/>
      </c>
      <c r="O590" s="2">
        <f>IF(L590&gt;=6,1,0)</f>
        <v/>
      </c>
      <c r="P590" s="2">
        <f>IF(L590&gt;=7,1,0)</f>
        <v/>
      </c>
      <c r="Q590" s="2">
        <f>IF(L590&gt;=8,1,0)</f>
        <v/>
      </c>
      <c r="R590" s="2">
        <f>IF(L590&gt;=9,1,0)</f>
        <v/>
      </c>
      <c r="S590" s="2">
        <f>IF(OR(L590=10,M590="Vinta"),1,0)</f>
        <v/>
      </c>
      <c r="T590" s="2">
        <f>IF(M590="Persa",1,0)</f>
        <v/>
      </c>
      <c r="U590" s="2" t="n"/>
      <c r="V590" s="2" t="n"/>
      <c r="W590" s="2" t="n"/>
      <c r="X590" s="2" t="n"/>
      <c r="Y590" s="17" t="n"/>
      <c r="Z590" s="17" t="n"/>
      <c r="AA590" s="17" t="n"/>
      <c r="AB590" s="2" t="n"/>
      <c r="AC590" s="2">
        <f>IF(B590="","",IF(AB590="",TODAY()-B590,AB590-B590))</f>
        <v/>
      </c>
      <c r="AD590" s="2" t="n"/>
      <c r="AE590" s="2" t="n"/>
      <c r="AF590" s="2" t="n"/>
      <c r="AG590" s="37">
        <f>IF(B590="","",MAX(B590,IF(U590="",0,U590),IF(W590="",0,W590),IF(AB590="",0,AB590),IF(AN590="",0,AN590)))</f>
        <v/>
      </c>
      <c r="AH590" s="11">
        <f>IF(AG590="","",TODAY()-AG590)</f>
        <v/>
      </c>
      <c r="AI590" s="11">
        <f>IF(B590="","",MIN(100,IF(J590&gt;=300000,20,IF(J590&gt;=200000,10,5))+IF(OR(C590="Referral",C590="Passaparola"),20,IF(OR(C590="Sito web",C590="LinkedIn",C590="Email marketing"),15,10))+IF(L590&gt;=8,25,IF(L590&gt;=6,18,IF(L590&gt;=4,12,5)))+IF(AND(V590&lt;&gt;"",V590&lt;&gt;"Non risponde",V590&lt;&gt;"Non interessato"),10,0)+IF(X590="Eseguita",10,0)+IF(Z590&gt;0,15,0)))</f>
        <v/>
      </c>
      <c r="AJ590" s="11">
        <f>IF(AI590="","",IF(AI590&gt;=80,"Hot",IF(AI590&gt;=60,"Alta",IF(AI590&gt;=40,"Media","Bassa"))))</f>
        <v/>
      </c>
      <c r="AK590" s="11">
        <f>IF(B590="","",IF(U590="",TODAY()-B590,U590-B590))</f>
        <v/>
      </c>
      <c r="AL590" s="11">
        <f>IF(B590="","",IF(M590="Vinta","Chiusa - vinta",IF(M590="Persa","Chiusa - persa",IF(AND(U590="",TODAY()-B590&gt;1),"Contattare subito",IF(AND(M590="In corso",AH590&gt;7),"Lead in stallo",IF(AND(AN590&lt;&gt;"",AN590&lt;TODAY(),M590="In corso"),"Follow-up scaduto",IF(AND(K590="Offerta",Y590="",W590&lt;&gt;"",TODAY()-W590&gt;3),"Verificare offerta","OK"))))))</f>
        <v/>
      </c>
      <c r="AM590" s="38" t="n"/>
      <c r="AN590" s="39" t="n"/>
      <c r="AO590" s="11">
        <f>IF(AND(AN590&lt;&gt;"",AN590&lt;TODAY(),M590="In corso"),1,0)</f>
        <v/>
      </c>
      <c r="AP590" s="84">
        <f>IF(B590="","",IF(OR(M590="Vinta",M590="Persa"),0,IF(AL590="Contattare subito",50,0)+IF(AL590="Follow-up scaduto",40,0)+IF(AL590="Lead in stallo",35,0)+IF(AJ590="Hot",30,IF(AJ590="Alta",20,IF(AJ590="Media",10,0)))+IF(AO590=1,10,0)+L590/10+ROW()/100000))</f>
        <v/>
      </c>
    </row>
    <row r="591">
      <c r="A591" s="2">
        <f>IF(B591="","",ROW()-1)</f>
        <v/>
      </c>
      <c r="B591" s="2" t="n"/>
      <c r="C591" s="2" t="n"/>
      <c r="D591" s="2" t="n"/>
      <c r="E591" s="2" t="n"/>
      <c r="F591" s="2" t="n"/>
      <c r="G591" s="2" t="n"/>
      <c r="H591" s="2" t="n"/>
      <c r="I591" s="2" t="n"/>
      <c r="J591" s="2" t="n"/>
      <c r="K591" s="2" t="n"/>
      <c r="L591" s="2">
        <f>IF(K591="","",IF(K591="Nuovo",1,IF(K591="Tentativo contatto",1,IF(K591="Contattato",2,IF(K591="Qualificato",4,IF(K591="Visita fissata",5,IF(K591="Visita effettuata",6,IF(K591="Trattativa",7,IF(K591="Offerta",8,IF(K591="Prenotazione",9,IF(K591="Venduto",10,""))))))))))))</f>
        <v/>
      </c>
      <c r="M591" s="2" t="n"/>
      <c r="N591" s="2">
        <f>IF(L591&gt;=4,1,0)</f>
        <v/>
      </c>
      <c r="O591" s="2">
        <f>IF(L591&gt;=6,1,0)</f>
        <v/>
      </c>
      <c r="P591" s="2">
        <f>IF(L591&gt;=7,1,0)</f>
        <v/>
      </c>
      <c r="Q591" s="2">
        <f>IF(L591&gt;=8,1,0)</f>
        <v/>
      </c>
      <c r="R591" s="2">
        <f>IF(L591&gt;=9,1,0)</f>
        <v/>
      </c>
      <c r="S591" s="2">
        <f>IF(OR(L591=10,M591="Vinta"),1,0)</f>
        <v/>
      </c>
      <c r="T591" s="2">
        <f>IF(M591="Persa",1,0)</f>
        <v/>
      </c>
      <c r="U591" s="2" t="n"/>
      <c r="V591" s="2" t="n"/>
      <c r="W591" s="2" t="n"/>
      <c r="X591" s="2" t="n"/>
      <c r="Y591" s="17" t="n"/>
      <c r="Z591" s="17" t="n"/>
      <c r="AA591" s="17" t="n"/>
      <c r="AB591" s="2" t="n"/>
      <c r="AC591" s="2">
        <f>IF(B591="","",IF(AB591="",TODAY()-B591,AB591-B591))</f>
        <v/>
      </c>
      <c r="AD591" s="2" t="n"/>
      <c r="AE591" s="2" t="n"/>
      <c r="AF591" s="2" t="n"/>
      <c r="AG591" s="37">
        <f>IF(B591="","",MAX(B591,IF(U591="",0,U591),IF(W591="",0,W591),IF(AB591="",0,AB591),IF(AN591="",0,AN591)))</f>
        <v/>
      </c>
      <c r="AH591" s="11">
        <f>IF(AG591="","",TODAY()-AG591)</f>
        <v/>
      </c>
      <c r="AI591" s="11">
        <f>IF(B591="","",MIN(100,IF(J591&gt;=300000,20,IF(J591&gt;=200000,10,5))+IF(OR(C591="Referral",C591="Passaparola"),20,IF(OR(C591="Sito web",C591="LinkedIn",C591="Email marketing"),15,10))+IF(L591&gt;=8,25,IF(L591&gt;=6,18,IF(L591&gt;=4,12,5)))+IF(AND(V591&lt;&gt;"",V591&lt;&gt;"Non risponde",V591&lt;&gt;"Non interessato"),10,0)+IF(X591="Eseguita",10,0)+IF(Z591&gt;0,15,0)))</f>
        <v/>
      </c>
      <c r="AJ591" s="11">
        <f>IF(AI591="","",IF(AI591&gt;=80,"Hot",IF(AI591&gt;=60,"Alta",IF(AI591&gt;=40,"Media","Bassa"))))</f>
        <v/>
      </c>
      <c r="AK591" s="11">
        <f>IF(B591="","",IF(U591="",TODAY()-B591,U591-B591))</f>
        <v/>
      </c>
      <c r="AL591" s="11">
        <f>IF(B591="","",IF(M591="Vinta","Chiusa - vinta",IF(M591="Persa","Chiusa - persa",IF(AND(U591="",TODAY()-B591&gt;1),"Contattare subito",IF(AND(M591="In corso",AH591&gt;7),"Lead in stallo",IF(AND(AN591&lt;&gt;"",AN591&lt;TODAY(),M591="In corso"),"Follow-up scaduto",IF(AND(K591="Offerta",Y591="",W591&lt;&gt;"",TODAY()-W591&gt;3),"Verificare offerta","OK"))))))</f>
        <v/>
      </c>
      <c r="AM591" s="38" t="n"/>
      <c r="AN591" s="39" t="n"/>
      <c r="AO591" s="11">
        <f>IF(AND(AN591&lt;&gt;"",AN591&lt;TODAY(),M591="In corso"),1,0)</f>
        <v/>
      </c>
      <c r="AP591" s="84">
        <f>IF(B591="","",IF(OR(M591="Vinta",M591="Persa"),0,IF(AL591="Contattare subito",50,0)+IF(AL591="Follow-up scaduto",40,0)+IF(AL591="Lead in stallo",35,0)+IF(AJ591="Hot",30,IF(AJ591="Alta",20,IF(AJ591="Media",10,0)))+IF(AO591=1,10,0)+L591/10+ROW()/100000))</f>
        <v/>
      </c>
    </row>
    <row r="592">
      <c r="A592" s="2">
        <f>IF(B592="","",ROW()-1)</f>
        <v/>
      </c>
      <c r="B592" s="2" t="n"/>
      <c r="C592" s="2" t="n"/>
      <c r="D592" s="2" t="n"/>
      <c r="E592" s="2" t="n"/>
      <c r="F592" s="2" t="n"/>
      <c r="G592" s="2" t="n"/>
      <c r="H592" s="2" t="n"/>
      <c r="I592" s="2" t="n"/>
      <c r="J592" s="2" t="n"/>
      <c r="K592" s="2" t="n"/>
      <c r="L592" s="2">
        <f>IF(K592="","",IF(K592="Nuovo",1,IF(K592="Tentativo contatto",1,IF(K592="Contattato",2,IF(K592="Qualificato",4,IF(K592="Visita fissata",5,IF(K592="Visita effettuata",6,IF(K592="Trattativa",7,IF(K592="Offerta",8,IF(K592="Prenotazione",9,IF(K592="Venduto",10,""))))))))))))</f>
        <v/>
      </c>
      <c r="M592" s="2" t="n"/>
      <c r="N592" s="2">
        <f>IF(L592&gt;=4,1,0)</f>
        <v/>
      </c>
      <c r="O592" s="2">
        <f>IF(L592&gt;=6,1,0)</f>
        <v/>
      </c>
      <c r="P592" s="2">
        <f>IF(L592&gt;=7,1,0)</f>
        <v/>
      </c>
      <c r="Q592" s="2">
        <f>IF(L592&gt;=8,1,0)</f>
        <v/>
      </c>
      <c r="R592" s="2">
        <f>IF(L592&gt;=9,1,0)</f>
        <v/>
      </c>
      <c r="S592" s="2">
        <f>IF(OR(L592=10,M592="Vinta"),1,0)</f>
        <v/>
      </c>
      <c r="T592" s="2">
        <f>IF(M592="Persa",1,0)</f>
        <v/>
      </c>
      <c r="U592" s="2" t="n"/>
      <c r="V592" s="2" t="n"/>
      <c r="W592" s="2" t="n"/>
      <c r="X592" s="2" t="n"/>
      <c r="Y592" s="17" t="n"/>
      <c r="Z592" s="17" t="n"/>
      <c r="AA592" s="17" t="n"/>
      <c r="AB592" s="2" t="n"/>
      <c r="AC592" s="2">
        <f>IF(B592="","",IF(AB592="",TODAY()-B592,AB592-B592))</f>
        <v/>
      </c>
      <c r="AD592" s="2" t="n"/>
      <c r="AE592" s="2" t="n"/>
      <c r="AF592" s="2" t="n"/>
      <c r="AG592" s="37">
        <f>IF(B592="","",MAX(B592,IF(U592="",0,U592),IF(W592="",0,W592),IF(AB592="",0,AB592),IF(AN592="",0,AN592)))</f>
        <v/>
      </c>
      <c r="AH592" s="11">
        <f>IF(AG592="","",TODAY()-AG592)</f>
        <v/>
      </c>
      <c r="AI592" s="11">
        <f>IF(B592="","",MIN(100,IF(J592&gt;=300000,20,IF(J592&gt;=200000,10,5))+IF(OR(C592="Referral",C592="Passaparola"),20,IF(OR(C592="Sito web",C592="LinkedIn",C592="Email marketing"),15,10))+IF(L592&gt;=8,25,IF(L592&gt;=6,18,IF(L592&gt;=4,12,5)))+IF(AND(V592&lt;&gt;"",V592&lt;&gt;"Non risponde",V592&lt;&gt;"Non interessato"),10,0)+IF(X592="Eseguita",10,0)+IF(Z592&gt;0,15,0)))</f>
        <v/>
      </c>
      <c r="AJ592" s="11">
        <f>IF(AI592="","",IF(AI592&gt;=80,"Hot",IF(AI592&gt;=60,"Alta",IF(AI592&gt;=40,"Media","Bassa"))))</f>
        <v/>
      </c>
      <c r="AK592" s="11">
        <f>IF(B592="","",IF(U592="",TODAY()-B592,U592-B592))</f>
        <v/>
      </c>
      <c r="AL592" s="11">
        <f>IF(B592="","",IF(M592="Vinta","Chiusa - vinta",IF(M592="Persa","Chiusa - persa",IF(AND(U592="",TODAY()-B592&gt;1),"Contattare subito",IF(AND(M592="In corso",AH592&gt;7),"Lead in stallo",IF(AND(AN592&lt;&gt;"",AN592&lt;TODAY(),M592="In corso"),"Follow-up scaduto",IF(AND(K592="Offerta",Y592="",W592&lt;&gt;"",TODAY()-W592&gt;3),"Verificare offerta","OK"))))))</f>
        <v/>
      </c>
      <c r="AM592" s="38" t="n"/>
      <c r="AN592" s="39" t="n"/>
      <c r="AO592" s="11">
        <f>IF(AND(AN592&lt;&gt;"",AN592&lt;TODAY(),M592="In corso"),1,0)</f>
        <v/>
      </c>
      <c r="AP592" s="84">
        <f>IF(B592="","",IF(OR(M592="Vinta",M592="Persa"),0,IF(AL592="Contattare subito",50,0)+IF(AL592="Follow-up scaduto",40,0)+IF(AL592="Lead in stallo",35,0)+IF(AJ592="Hot",30,IF(AJ592="Alta",20,IF(AJ592="Media",10,0)))+IF(AO592=1,10,0)+L592/10+ROW()/100000))</f>
        <v/>
      </c>
    </row>
    <row r="593">
      <c r="A593" s="2">
        <f>IF(B593="","",ROW()-1)</f>
        <v/>
      </c>
      <c r="B593" s="2" t="n"/>
      <c r="C593" s="2" t="n"/>
      <c r="D593" s="2" t="n"/>
      <c r="E593" s="2" t="n"/>
      <c r="F593" s="2" t="n"/>
      <c r="G593" s="2" t="n"/>
      <c r="H593" s="2" t="n"/>
      <c r="I593" s="2" t="n"/>
      <c r="J593" s="2" t="n"/>
      <c r="K593" s="2" t="n"/>
      <c r="L593" s="2">
        <f>IF(K593="","",IF(K593="Nuovo",1,IF(K593="Tentativo contatto",1,IF(K593="Contattato",2,IF(K593="Qualificato",4,IF(K593="Visita fissata",5,IF(K593="Visita effettuata",6,IF(K593="Trattativa",7,IF(K593="Offerta",8,IF(K593="Prenotazione",9,IF(K593="Venduto",10,""))))))))))))</f>
        <v/>
      </c>
      <c r="M593" s="2" t="n"/>
      <c r="N593" s="2">
        <f>IF(L593&gt;=4,1,0)</f>
        <v/>
      </c>
      <c r="O593" s="2">
        <f>IF(L593&gt;=6,1,0)</f>
        <v/>
      </c>
      <c r="P593" s="2">
        <f>IF(L593&gt;=7,1,0)</f>
        <v/>
      </c>
      <c r="Q593" s="2">
        <f>IF(L593&gt;=8,1,0)</f>
        <v/>
      </c>
      <c r="R593" s="2">
        <f>IF(L593&gt;=9,1,0)</f>
        <v/>
      </c>
      <c r="S593" s="2">
        <f>IF(OR(L593=10,M593="Vinta"),1,0)</f>
        <v/>
      </c>
      <c r="T593" s="2">
        <f>IF(M593="Persa",1,0)</f>
        <v/>
      </c>
      <c r="U593" s="2" t="n"/>
      <c r="V593" s="2" t="n"/>
      <c r="W593" s="2" t="n"/>
      <c r="X593" s="2" t="n"/>
      <c r="Y593" s="17" t="n"/>
      <c r="Z593" s="17" t="n"/>
      <c r="AA593" s="17" t="n"/>
      <c r="AB593" s="2" t="n"/>
      <c r="AC593" s="2">
        <f>IF(B593="","",IF(AB593="",TODAY()-B593,AB593-B593))</f>
        <v/>
      </c>
      <c r="AD593" s="2" t="n"/>
      <c r="AE593" s="2" t="n"/>
      <c r="AF593" s="2" t="n"/>
      <c r="AG593" s="37">
        <f>IF(B593="","",MAX(B593,IF(U593="",0,U593),IF(W593="",0,W593),IF(AB593="",0,AB593),IF(AN593="",0,AN593)))</f>
        <v/>
      </c>
      <c r="AH593" s="11">
        <f>IF(AG593="","",TODAY()-AG593)</f>
        <v/>
      </c>
      <c r="AI593" s="11">
        <f>IF(B593="","",MIN(100,IF(J593&gt;=300000,20,IF(J593&gt;=200000,10,5))+IF(OR(C593="Referral",C593="Passaparola"),20,IF(OR(C593="Sito web",C593="LinkedIn",C593="Email marketing"),15,10))+IF(L593&gt;=8,25,IF(L593&gt;=6,18,IF(L593&gt;=4,12,5)))+IF(AND(V593&lt;&gt;"",V593&lt;&gt;"Non risponde",V593&lt;&gt;"Non interessato"),10,0)+IF(X593="Eseguita",10,0)+IF(Z593&gt;0,15,0)))</f>
        <v/>
      </c>
      <c r="AJ593" s="11">
        <f>IF(AI593="","",IF(AI593&gt;=80,"Hot",IF(AI593&gt;=60,"Alta",IF(AI593&gt;=40,"Media","Bassa"))))</f>
        <v/>
      </c>
      <c r="AK593" s="11">
        <f>IF(B593="","",IF(U593="",TODAY()-B593,U593-B593))</f>
        <v/>
      </c>
      <c r="AL593" s="11">
        <f>IF(B593="","",IF(M593="Vinta","Chiusa - vinta",IF(M593="Persa","Chiusa - persa",IF(AND(U593="",TODAY()-B593&gt;1),"Contattare subito",IF(AND(M593="In corso",AH593&gt;7),"Lead in stallo",IF(AND(AN593&lt;&gt;"",AN593&lt;TODAY(),M593="In corso"),"Follow-up scaduto",IF(AND(K593="Offerta",Y593="",W593&lt;&gt;"",TODAY()-W593&gt;3),"Verificare offerta","OK"))))))</f>
        <v/>
      </c>
      <c r="AM593" s="38" t="n"/>
      <c r="AN593" s="39" t="n"/>
      <c r="AO593" s="11">
        <f>IF(AND(AN593&lt;&gt;"",AN593&lt;TODAY(),M593="In corso"),1,0)</f>
        <v/>
      </c>
      <c r="AP593" s="84">
        <f>IF(B593="","",IF(OR(M593="Vinta",M593="Persa"),0,IF(AL593="Contattare subito",50,0)+IF(AL593="Follow-up scaduto",40,0)+IF(AL593="Lead in stallo",35,0)+IF(AJ593="Hot",30,IF(AJ593="Alta",20,IF(AJ593="Media",10,0)))+IF(AO593=1,10,0)+L593/10+ROW()/100000))</f>
        <v/>
      </c>
    </row>
    <row r="594">
      <c r="A594" s="2">
        <f>IF(B594="","",ROW()-1)</f>
        <v/>
      </c>
      <c r="B594" s="2" t="n"/>
      <c r="C594" s="2" t="n"/>
      <c r="D594" s="2" t="n"/>
      <c r="E594" s="2" t="n"/>
      <c r="F594" s="2" t="n"/>
      <c r="G594" s="2" t="n"/>
      <c r="H594" s="2" t="n"/>
      <c r="I594" s="2" t="n"/>
      <c r="J594" s="2" t="n"/>
      <c r="K594" s="2" t="n"/>
      <c r="L594" s="2">
        <f>IF(K594="","",IF(K594="Nuovo",1,IF(K594="Tentativo contatto",1,IF(K594="Contattato",2,IF(K594="Qualificato",4,IF(K594="Visita fissata",5,IF(K594="Visita effettuata",6,IF(K594="Trattativa",7,IF(K594="Offerta",8,IF(K594="Prenotazione",9,IF(K594="Venduto",10,""))))))))))))</f>
        <v/>
      </c>
      <c r="M594" s="2" t="n"/>
      <c r="N594" s="2">
        <f>IF(L594&gt;=4,1,0)</f>
        <v/>
      </c>
      <c r="O594" s="2">
        <f>IF(L594&gt;=6,1,0)</f>
        <v/>
      </c>
      <c r="P594" s="2">
        <f>IF(L594&gt;=7,1,0)</f>
        <v/>
      </c>
      <c r="Q594" s="2">
        <f>IF(L594&gt;=8,1,0)</f>
        <v/>
      </c>
      <c r="R594" s="2">
        <f>IF(L594&gt;=9,1,0)</f>
        <v/>
      </c>
      <c r="S594" s="2">
        <f>IF(OR(L594=10,M594="Vinta"),1,0)</f>
        <v/>
      </c>
      <c r="T594" s="2">
        <f>IF(M594="Persa",1,0)</f>
        <v/>
      </c>
      <c r="U594" s="2" t="n"/>
      <c r="V594" s="2" t="n"/>
      <c r="W594" s="2" t="n"/>
      <c r="X594" s="2" t="n"/>
      <c r="Y594" s="17" t="n"/>
      <c r="Z594" s="17" t="n"/>
      <c r="AA594" s="17" t="n"/>
      <c r="AB594" s="2" t="n"/>
      <c r="AC594" s="2">
        <f>IF(B594="","",IF(AB594="",TODAY()-B594,AB594-B594))</f>
        <v/>
      </c>
      <c r="AD594" s="2" t="n"/>
      <c r="AE594" s="2" t="n"/>
      <c r="AF594" s="2" t="n"/>
      <c r="AG594" s="37">
        <f>IF(B594="","",MAX(B594,IF(U594="",0,U594),IF(W594="",0,W594),IF(AB594="",0,AB594),IF(AN594="",0,AN594)))</f>
        <v/>
      </c>
      <c r="AH594" s="11">
        <f>IF(AG594="","",TODAY()-AG594)</f>
        <v/>
      </c>
      <c r="AI594" s="11">
        <f>IF(B594="","",MIN(100,IF(J594&gt;=300000,20,IF(J594&gt;=200000,10,5))+IF(OR(C594="Referral",C594="Passaparola"),20,IF(OR(C594="Sito web",C594="LinkedIn",C594="Email marketing"),15,10))+IF(L594&gt;=8,25,IF(L594&gt;=6,18,IF(L594&gt;=4,12,5)))+IF(AND(V594&lt;&gt;"",V594&lt;&gt;"Non risponde",V594&lt;&gt;"Non interessato"),10,0)+IF(X594="Eseguita",10,0)+IF(Z594&gt;0,15,0)))</f>
        <v/>
      </c>
      <c r="AJ594" s="11">
        <f>IF(AI594="","",IF(AI594&gt;=80,"Hot",IF(AI594&gt;=60,"Alta",IF(AI594&gt;=40,"Media","Bassa"))))</f>
        <v/>
      </c>
      <c r="AK594" s="11">
        <f>IF(B594="","",IF(U594="",TODAY()-B594,U594-B594))</f>
        <v/>
      </c>
      <c r="AL594" s="11">
        <f>IF(B594="","",IF(M594="Vinta","Chiusa - vinta",IF(M594="Persa","Chiusa - persa",IF(AND(U594="",TODAY()-B594&gt;1),"Contattare subito",IF(AND(M594="In corso",AH594&gt;7),"Lead in stallo",IF(AND(AN594&lt;&gt;"",AN594&lt;TODAY(),M594="In corso"),"Follow-up scaduto",IF(AND(K594="Offerta",Y594="",W594&lt;&gt;"",TODAY()-W594&gt;3),"Verificare offerta","OK"))))))</f>
        <v/>
      </c>
      <c r="AM594" s="38" t="n"/>
      <c r="AN594" s="39" t="n"/>
      <c r="AO594" s="11">
        <f>IF(AND(AN594&lt;&gt;"",AN594&lt;TODAY(),M594="In corso"),1,0)</f>
        <v/>
      </c>
      <c r="AP594" s="84">
        <f>IF(B594="","",IF(OR(M594="Vinta",M594="Persa"),0,IF(AL594="Contattare subito",50,0)+IF(AL594="Follow-up scaduto",40,0)+IF(AL594="Lead in stallo",35,0)+IF(AJ594="Hot",30,IF(AJ594="Alta",20,IF(AJ594="Media",10,0)))+IF(AO594=1,10,0)+L594/10+ROW()/100000))</f>
        <v/>
      </c>
    </row>
    <row r="595">
      <c r="A595" s="2">
        <f>IF(B595="","",ROW()-1)</f>
        <v/>
      </c>
      <c r="B595" s="2" t="n"/>
      <c r="C595" s="2" t="n"/>
      <c r="D595" s="2" t="n"/>
      <c r="E595" s="2" t="n"/>
      <c r="F595" s="2" t="n"/>
      <c r="G595" s="2" t="n"/>
      <c r="H595" s="2" t="n"/>
      <c r="I595" s="2" t="n"/>
      <c r="J595" s="2" t="n"/>
      <c r="K595" s="2" t="n"/>
      <c r="L595" s="2">
        <f>IF(K595="","",IF(K595="Nuovo",1,IF(K595="Tentativo contatto",1,IF(K595="Contattato",2,IF(K595="Qualificato",4,IF(K595="Visita fissata",5,IF(K595="Visita effettuata",6,IF(K595="Trattativa",7,IF(K595="Offerta",8,IF(K595="Prenotazione",9,IF(K595="Venduto",10,""))))))))))))</f>
        <v/>
      </c>
      <c r="M595" s="2" t="n"/>
      <c r="N595" s="2">
        <f>IF(L595&gt;=4,1,0)</f>
        <v/>
      </c>
      <c r="O595" s="2">
        <f>IF(L595&gt;=6,1,0)</f>
        <v/>
      </c>
      <c r="P595" s="2">
        <f>IF(L595&gt;=7,1,0)</f>
        <v/>
      </c>
      <c r="Q595" s="2">
        <f>IF(L595&gt;=8,1,0)</f>
        <v/>
      </c>
      <c r="R595" s="2">
        <f>IF(L595&gt;=9,1,0)</f>
        <v/>
      </c>
      <c r="S595" s="2">
        <f>IF(OR(L595=10,M595="Vinta"),1,0)</f>
        <v/>
      </c>
      <c r="T595" s="2">
        <f>IF(M595="Persa",1,0)</f>
        <v/>
      </c>
      <c r="U595" s="2" t="n"/>
      <c r="V595" s="2" t="n"/>
      <c r="W595" s="2" t="n"/>
      <c r="X595" s="2" t="n"/>
      <c r="Y595" s="17" t="n"/>
      <c r="Z595" s="17" t="n"/>
      <c r="AA595" s="17" t="n"/>
      <c r="AB595" s="2" t="n"/>
      <c r="AC595" s="2">
        <f>IF(B595="","",IF(AB595="",TODAY()-B595,AB595-B595))</f>
        <v/>
      </c>
      <c r="AD595" s="2" t="n"/>
      <c r="AE595" s="2" t="n"/>
      <c r="AF595" s="2" t="n"/>
      <c r="AG595" s="37">
        <f>IF(B595="","",MAX(B595,IF(U595="",0,U595),IF(W595="",0,W595),IF(AB595="",0,AB595),IF(AN595="",0,AN595)))</f>
        <v/>
      </c>
      <c r="AH595" s="11">
        <f>IF(AG595="","",TODAY()-AG595)</f>
        <v/>
      </c>
      <c r="AI595" s="11">
        <f>IF(B595="","",MIN(100,IF(J595&gt;=300000,20,IF(J595&gt;=200000,10,5))+IF(OR(C595="Referral",C595="Passaparola"),20,IF(OR(C595="Sito web",C595="LinkedIn",C595="Email marketing"),15,10))+IF(L595&gt;=8,25,IF(L595&gt;=6,18,IF(L595&gt;=4,12,5)))+IF(AND(V595&lt;&gt;"",V595&lt;&gt;"Non risponde",V595&lt;&gt;"Non interessato"),10,0)+IF(X595="Eseguita",10,0)+IF(Z595&gt;0,15,0)))</f>
        <v/>
      </c>
      <c r="AJ595" s="11">
        <f>IF(AI595="","",IF(AI595&gt;=80,"Hot",IF(AI595&gt;=60,"Alta",IF(AI595&gt;=40,"Media","Bassa"))))</f>
        <v/>
      </c>
      <c r="AK595" s="11">
        <f>IF(B595="","",IF(U595="",TODAY()-B595,U595-B595))</f>
        <v/>
      </c>
      <c r="AL595" s="11">
        <f>IF(B595="","",IF(M595="Vinta","Chiusa - vinta",IF(M595="Persa","Chiusa - persa",IF(AND(U595="",TODAY()-B595&gt;1),"Contattare subito",IF(AND(M595="In corso",AH595&gt;7),"Lead in stallo",IF(AND(AN595&lt;&gt;"",AN595&lt;TODAY(),M595="In corso"),"Follow-up scaduto",IF(AND(K595="Offerta",Y595="",W595&lt;&gt;"",TODAY()-W595&gt;3),"Verificare offerta","OK"))))))</f>
        <v/>
      </c>
      <c r="AM595" s="38" t="n"/>
      <c r="AN595" s="39" t="n"/>
      <c r="AO595" s="11">
        <f>IF(AND(AN595&lt;&gt;"",AN595&lt;TODAY(),M595="In corso"),1,0)</f>
        <v/>
      </c>
      <c r="AP595" s="84">
        <f>IF(B595="","",IF(OR(M595="Vinta",M595="Persa"),0,IF(AL595="Contattare subito",50,0)+IF(AL595="Follow-up scaduto",40,0)+IF(AL595="Lead in stallo",35,0)+IF(AJ595="Hot",30,IF(AJ595="Alta",20,IF(AJ595="Media",10,0)))+IF(AO595=1,10,0)+L595/10+ROW()/100000))</f>
        <v/>
      </c>
    </row>
    <row r="596">
      <c r="A596" s="2">
        <f>IF(B596="","",ROW()-1)</f>
        <v/>
      </c>
      <c r="B596" s="2" t="n"/>
      <c r="C596" s="2" t="n"/>
      <c r="D596" s="2" t="n"/>
      <c r="E596" s="2" t="n"/>
      <c r="F596" s="2" t="n"/>
      <c r="G596" s="2" t="n"/>
      <c r="H596" s="2" t="n"/>
      <c r="I596" s="2" t="n"/>
      <c r="J596" s="2" t="n"/>
      <c r="K596" s="2" t="n"/>
      <c r="L596" s="2">
        <f>IF(K596="","",IF(K596="Nuovo",1,IF(K596="Tentativo contatto",1,IF(K596="Contattato",2,IF(K596="Qualificato",4,IF(K596="Visita fissata",5,IF(K596="Visita effettuata",6,IF(K596="Trattativa",7,IF(K596="Offerta",8,IF(K596="Prenotazione",9,IF(K596="Venduto",10,""))))))))))))</f>
        <v/>
      </c>
      <c r="M596" s="2" t="n"/>
      <c r="N596" s="2">
        <f>IF(L596&gt;=4,1,0)</f>
        <v/>
      </c>
      <c r="O596" s="2">
        <f>IF(L596&gt;=6,1,0)</f>
        <v/>
      </c>
      <c r="P596" s="2">
        <f>IF(L596&gt;=7,1,0)</f>
        <v/>
      </c>
      <c r="Q596" s="2">
        <f>IF(L596&gt;=8,1,0)</f>
        <v/>
      </c>
      <c r="R596" s="2">
        <f>IF(L596&gt;=9,1,0)</f>
        <v/>
      </c>
      <c r="S596" s="2">
        <f>IF(OR(L596=10,M596="Vinta"),1,0)</f>
        <v/>
      </c>
      <c r="T596" s="2">
        <f>IF(M596="Persa",1,0)</f>
        <v/>
      </c>
      <c r="U596" s="2" t="n"/>
      <c r="V596" s="2" t="n"/>
      <c r="W596" s="2" t="n"/>
      <c r="X596" s="2" t="n"/>
      <c r="Y596" s="17" t="n"/>
      <c r="Z596" s="17" t="n"/>
      <c r="AA596" s="17" t="n"/>
      <c r="AB596" s="2" t="n"/>
      <c r="AC596" s="2">
        <f>IF(B596="","",IF(AB596="",TODAY()-B596,AB596-B596))</f>
        <v/>
      </c>
      <c r="AD596" s="2" t="n"/>
      <c r="AE596" s="2" t="n"/>
      <c r="AF596" s="2" t="n"/>
      <c r="AG596" s="37">
        <f>IF(B596="","",MAX(B596,IF(U596="",0,U596),IF(W596="",0,W596),IF(AB596="",0,AB596),IF(AN596="",0,AN596)))</f>
        <v/>
      </c>
      <c r="AH596" s="11">
        <f>IF(AG596="","",TODAY()-AG596)</f>
        <v/>
      </c>
      <c r="AI596" s="11">
        <f>IF(B596="","",MIN(100,IF(J596&gt;=300000,20,IF(J596&gt;=200000,10,5))+IF(OR(C596="Referral",C596="Passaparola"),20,IF(OR(C596="Sito web",C596="LinkedIn",C596="Email marketing"),15,10))+IF(L596&gt;=8,25,IF(L596&gt;=6,18,IF(L596&gt;=4,12,5)))+IF(AND(V596&lt;&gt;"",V596&lt;&gt;"Non risponde",V596&lt;&gt;"Non interessato"),10,0)+IF(X596="Eseguita",10,0)+IF(Z596&gt;0,15,0)))</f>
        <v/>
      </c>
      <c r="AJ596" s="11">
        <f>IF(AI596="","",IF(AI596&gt;=80,"Hot",IF(AI596&gt;=60,"Alta",IF(AI596&gt;=40,"Media","Bassa"))))</f>
        <v/>
      </c>
      <c r="AK596" s="11">
        <f>IF(B596="","",IF(U596="",TODAY()-B596,U596-B596))</f>
        <v/>
      </c>
      <c r="AL596" s="11">
        <f>IF(B596="","",IF(M596="Vinta","Chiusa - vinta",IF(M596="Persa","Chiusa - persa",IF(AND(U596="",TODAY()-B596&gt;1),"Contattare subito",IF(AND(M596="In corso",AH596&gt;7),"Lead in stallo",IF(AND(AN596&lt;&gt;"",AN596&lt;TODAY(),M596="In corso"),"Follow-up scaduto",IF(AND(K596="Offerta",Y596="",W596&lt;&gt;"",TODAY()-W596&gt;3),"Verificare offerta","OK"))))))</f>
        <v/>
      </c>
      <c r="AM596" s="38" t="n"/>
      <c r="AN596" s="39" t="n"/>
      <c r="AO596" s="11">
        <f>IF(AND(AN596&lt;&gt;"",AN596&lt;TODAY(),M596="In corso"),1,0)</f>
        <v/>
      </c>
      <c r="AP596" s="84">
        <f>IF(B596="","",IF(OR(M596="Vinta",M596="Persa"),0,IF(AL596="Contattare subito",50,0)+IF(AL596="Follow-up scaduto",40,0)+IF(AL596="Lead in stallo",35,0)+IF(AJ596="Hot",30,IF(AJ596="Alta",20,IF(AJ596="Media",10,0)))+IF(AO596=1,10,0)+L596/10+ROW()/100000))</f>
        <v/>
      </c>
    </row>
    <row r="597">
      <c r="A597" s="2">
        <f>IF(B597="","",ROW()-1)</f>
        <v/>
      </c>
      <c r="B597" s="2" t="n"/>
      <c r="C597" s="2" t="n"/>
      <c r="D597" s="2" t="n"/>
      <c r="E597" s="2" t="n"/>
      <c r="F597" s="2" t="n"/>
      <c r="G597" s="2" t="n"/>
      <c r="H597" s="2" t="n"/>
      <c r="I597" s="2" t="n"/>
      <c r="J597" s="2" t="n"/>
      <c r="K597" s="2" t="n"/>
      <c r="L597" s="2">
        <f>IF(K597="","",IF(K597="Nuovo",1,IF(K597="Tentativo contatto",1,IF(K597="Contattato",2,IF(K597="Qualificato",4,IF(K597="Visita fissata",5,IF(K597="Visita effettuata",6,IF(K597="Trattativa",7,IF(K597="Offerta",8,IF(K597="Prenotazione",9,IF(K597="Venduto",10,""))))))))))))</f>
        <v/>
      </c>
      <c r="M597" s="2" t="n"/>
      <c r="N597" s="2">
        <f>IF(L597&gt;=4,1,0)</f>
        <v/>
      </c>
      <c r="O597" s="2">
        <f>IF(L597&gt;=6,1,0)</f>
        <v/>
      </c>
      <c r="P597" s="2">
        <f>IF(L597&gt;=7,1,0)</f>
        <v/>
      </c>
      <c r="Q597" s="2">
        <f>IF(L597&gt;=8,1,0)</f>
        <v/>
      </c>
      <c r="R597" s="2">
        <f>IF(L597&gt;=9,1,0)</f>
        <v/>
      </c>
      <c r="S597" s="2">
        <f>IF(OR(L597=10,M597="Vinta"),1,0)</f>
        <v/>
      </c>
      <c r="T597" s="2">
        <f>IF(M597="Persa",1,0)</f>
        <v/>
      </c>
      <c r="U597" s="2" t="n"/>
      <c r="V597" s="2" t="n"/>
      <c r="W597" s="2" t="n"/>
      <c r="X597" s="2" t="n"/>
      <c r="Y597" s="17" t="n"/>
      <c r="Z597" s="17" t="n"/>
      <c r="AA597" s="17" t="n"/>
      <c r="AB597" s="2" t="n"/>
      <c r="AC597" s="2">
        <f>IF(B597="","",IF(AB597="",TODAY()-B597,AB597-B597))</f>
        <v/>
      </c>
      <c r="AD597" s="2" t="n"/>
      <c r="AE597" s="2" t="n"/>
      <c r="AF597" s="2" t="n"/>
      <c r="AG597" s="37">
        <f>IF(B597="","",MAX(B597,IF(U597="",0,U597),IF(W597="",0,W597),IF(AB597="",0,AB597),IF(AN597="",0,AN597)))</f>
        <v/>
      </c>
      <c r="AH597" s="11">
        <f>IF(AG597="","",TODAY()-AG597)</f>
        <v/>
      </c>
      <c r="AI597" s="11">
        <f>IF(B597="","",MIN(100,IF(J597&gt;=300000,20,IF(J597&gt;=200000,10,5))+IF(OR(C597="Referral",C597="Passaparola"),20,IF(OR(C597="Sito web",C597="LinkedIn",C597="Email marketing"),15,10))+IF(L597&gt;=8,25,IF(L597&gt;=6,18,IF(L597&gt;=4,12,5)))+IF(AND(V597&lt;&gt;"",V597&lt;&gt;"Non risponde",V597&lt;&gt;"Non interessato"),10,0)+IF(X597="Eseguita",10,0)+IF(Z597&gt;0,15,0)))</f>
        <v/>
      </c>
      <c r="AJ597" s="11">
        <f>IF(AI597="","",IF(AI597&gt;=80,"Hot",IF(AI597&gt;=60,"Alta",IF(AI597&gt;=40,"Media","Bassa"))))</f>
        <v/>
      </c>
      <c r="AK597" s="11">
        <f>IF(B597="","",IF(U597="",TODAY()-B597,U597-B597))</f>
        <v/>
      </c>
      <c r="AL597" s="11">
        <f>IF(B597="","",IF(M597="Vinta","Chiusa - vinta",IF(M597="Persa","Chiusa - persa",IF(AND(U597="",TODAY()-B597&gt;1),"Contattare subito",IF(AND(M597="In corso",AH597&gt;7),"Lead in stallo",IF(AND(AN597&lt;&gt;"",AN597&lt;TODAY(),M597="In corso"),"Follow-up scaduto",IF(AND(K597="Offerta",Y597="",W597&lt;&gt;"",TODAY()-W597&gt;3),"Verificare offerta","OK"))))))</f>
        <v/>
      </c>
      <c r="AM597" s="38" t="n"/>
      <c r="AN597" s="39" t="n"/>
      <c r="AO597" s="11">
        <f>IF(AND(AN597&lt;&gt;"",AN597&lt;TODAY(),M597="In corso"),1,0)</f>
        <v/>
      </c>
      <c r="AP597" s="84">
        <f>IF(B597="","",IF(OR(M597="Vinta",M597="Persa"),0,IF(AL597="Contattare subito",50,0)+IF(AL597="Follow-up scaduto",40,0)+IF(AL597="Lead in stallo",35,0)+IF(AJ597="Hot",30,IF(AJ597="Alta",20,IF(AJ597="Media",10,0)))+IF(AO597=1,10,0)+L597/10+ROW()/100000))</f>
        <v/>
      </c>
    </row>
    <row r="598">
      <c r="A598" s="2">
        <f>IF(B598="","",ROW()-1)</f>
        <v/>
      </c>
      <c r="B598" s="2" t="n"/>
      <c r="C598" s="2" t="n"/>
      <c r="D598" s="2" t="n"/>
      <c r="E598" s="2" t="n"/>
      <c r="F598" s="2" t="n"/>
      <c r="G598" s="2" t="n"/>
      <c r="H598" s="2" t="n"/>
      <c r="I598" s="2" t="n"/>
      <c r="J598" s="2" t="n"/>
      <c r="K598" s="2" t="n"/>
      <c r="L598" s="2">
        <f>IF(K598="","",IF(K598="Nuovo",1,IF(K598="Tentativo contatto",1,IF(K598="Contattato",2,IF(K598="Qualificato",4,IF(K598="Visita fissata",5,IF(K598="Visita effettuata",6,IF(K598="Trattativa",7,IF(K598="Offerta",8,IF(K598="Prenotazione",9,IF(K598="Venduto",10,""))))))))))))</f>
        <v/>
      </c>
      <c r="M598" s="2" t="n"/>
      <c r="N598" s="2">
        <f>IF(L598&gt;=4,1,0)</f>
        <v/>
      </c>
      <c r="O598" s="2">
        <f>IF(L598&gt;=6,1,0)</f>
        <v/>
      </c>
      <c r="P598" s="2">
        <f>IF(L598&gt;=7,1,0)</f>
        <v/>
      </c>
      <c r="Q598" s="2">
        <f>IF(L598&gt;=8,1,0)</f>
        <v/>
      </c>
      <c r="R598" s="2">
        <f>IF(L598&gt;=9,1,0)</f>
        <v/>
      </c>
      <c r="S598" s="2">
        <f>IF(OR(L598=10,M598="Vinta"),1,0)</f>
        <v/>
      </c>
      <c r="T598" s="2">
        <f>IF(M598="Persa",1,0)</f>
        <v/>
      </c>
      <c r="U598" s="2" t="n"/>
      <c r="V598" s="2" t="n"/>
      <c r="W598" s="2" t="n"/>
      <c r="X598" s="2" t="n"/>
      <c r="Y598" s="17" t="n"/>
      <c r="Z598" s="17" t="n"/>
      <c r="AA598" s="17" t="n"/>
      <c r="AB598" s="2" t="n"/>
      <c r="AC598" s="2">
        <f>IF(B598="","",IF(AB598="",TODAY()-B598,AB598-B598))</f>
        <v/>
      </c>
      <c r="AD598" s="2" t="n"/>
      <c r="AE598" s="2" t="n"/>
      <c r="AF598" s="2" t="n"/>
      <c r="AG598" s="37">
        <f>IF(B598="","",MAX(B598,IF(U598="",0,U598),IF(W598="",0,W598),IF(AB598="",0,AB598),IF(AN598="",0,AN598)))</f>
        <v/>
      </c>
      <c r="AH598" s="11">
        <f>IF(AG598="","",TODAY()-AG598)</f>
        <v/>
      </c>
      <c r="AI598" s="11">
        <f>IF(B598="","",MIN(100,IF(J598&gt;=300000,20,IF(J598&gt;=200000,10,5))+IF(OR(C598="Referral",C598="Passaparola"),20,IF(OR(C598="Sito web",C598="LinkedIn",C598="Email marketing"),15,10))+IF(L598&gt;=8,25,IF(L598&gt;=6,18,IF(L598&gt;=4,12,5)))+IF(AND(V598&lt;&gt;"",V598&lt;&gt;"Non risponde",V598&lt;&gt;"Non interessato"),10,0)+IF(X598="Eseguita",10,0)+IF(Z598&gt;0,15,0)))</f>
        <v/>
      </c>
      <c r="AJ598" s="11">
        <f>IF(AI598="","",IF(AI598&gt;=80,"Hot",IF(AI598&gt;=60,"Alta",IF(AI598&gt;=40,"Media","Bassa"))))</f>
        <v/>
      </c>
      <c r="AK598" s="11">
        <f>IF(B598="","",IF(U598="",TODAY()-B598,U598-B598))</f>
        <v/>
      </c>
      <c r="AL598" s="11">
        <f>IF(B598="","",IF(M598="Vinta","Chiusa - vinta",IF(M598="Persa","Chiusa - persa",IF(AND(U598="",TODAY()-B598&gt;1),"Contattare subito",IF(AND(M598="In corso",AH598&gt;7),"Lead in stallo",IF(AND(AN598&lt;&gt;"",AN598&lt;TODAY(),M598="In corso"),"Follow-up scaduto",IF(AND(K598="Offerta",Y598="",W598&lt;&gt;"",TODAY()-W598&gt;3),"Verificare offerta","OK"))))))</f>
        <v/>
      </c>
      <c r="AM598" s="38" t="n"/>
      <c r="AN598" s="39" t="n"/>
      <c r="AO598" s="11">
        <f>IF(AND(AN598&lt;&gt;"",AN598&lt;TODAY(),M598="In corso"),1,0)</f>
        <v/>
      </c>
      <c r="AP598" s="84">
        <f>IF(B598="","",IF(OR(M598="Vinta",M598="Persa"),0,IF(AL598="Contattare subito",50,0)+IF(AL598="Follow-up scaduto",40,0)+IF(AL598="Lead in stallo",35,0)+IF(AJ598="Hot",30,IF(AJ598="Alta",20,IF(AJ598="Media",10,0)))+IF(AO598=1,10,0)+L598/10+ROW()/100000))</f>
        <v/>
      </c>
    </row>
    <row r="599">
      <c r="A599" s="2">
        <f>IF(B599="","",ROW()-1)</f>
        <v/>
      </c>
      <c r="B599" s="2" t="n"/>
      <c r="C599" s="2" t="n"/>
      <c r="D599" s="2" t="n"/>
      <c r="E599" s="2" t="n"/>
      <c r="F599" s="2" t="n"/>
      <c r="G599" s="2" t="n"/>
      <c r="H599" s="2" t="n"/>
      <c r="I599" s="2" t="n"/>
      <c r="J599" s="2" t="n"/>
      <c r="K599" s="2" t="n"/>
      <c r="L599" s="2">
        <f>IF(K599="","",IF(K599="Nuovo",1,IF(K599="Tentativo contatto",1,IF(K599="Contattato",2,IF(K599="Qualificato",4,IF(K599="Visita fissata",5,IF(K599="Visita effettuata",6,IF(K599="Trattativa",7,IF(K599="Offerta",8,IF(K599="Prenotazione",9,IF(K599="Venduto",10,""))))))))))))</f>
        <v/>
      </c>
      <c r="M599" s="2" t="n"/>
      <c r="N599" s="2">
        <f>IF(L599&gt;=4,1,0)</f>
        <v/>
      </c>
      <c r="O599" s="2">
        <f>IF(L599&gt;=6,1,0)</f>
        <v/>
      </c>
      <c r="P599" s="2">
        <f>IF(L599&gt;=7,1,0)</f>
        <v/>
      </c>
      <c r="Q599" s="2">
        <f>IF(L599&gt;=8,1,0)</f>
        <v/>
      </c>
      <c r="R599" s="2">
        <f>IF(L599&gt;=9,1,0)</f>
        <v/>
      </c>
      <c r="S599" s="2">
        <f>IF(OR(L599=10,M599="Vinta"),1,0)</f>
        <v/>
      </c>
      <c r="T599" s="2">
        <f>IF(M599="Persa",1,0)</f>
        <v/>
      </c>
      <c r="U599" s="2" t="n"/>
      <c r="V599" s="2" t="n"/>
      <c r="W599" s="2" t="n"/>
      <c r="X599" s="2" t="n"/>
      <c r="Y599" s="17" t="n"/>
      <c r="Z599" s="17" t="n"/>
      <c r="AA599" s="17" t="n"/>
      <c r="AB599" s="2" t="n"/>
      <c r="AC599" s="2">
        <f>IF(B599="","",IF(AB599="",TODAY()-B599,AB599-B599))</f>
        <v/>
      </c>
      <c r="AD599" s="2" t="n"/>
      <c r="AE599" s="2" t="n"/>
      <c r="AF599" s="2" t="n"/>
      <c r="AG599" s="37">
        <f>IF(B599="","",MAX(B599,IF(U599="",0,U599),IF(W599="",0,W599),IF(AB599="",0,AB599),IF(AN599="",0,AN599)))</f>
        <v/>
      </c>
      <c r="AH599" s="11">
        <f>IF(AG599="","",TODAY()-AG599)</f>
        <v/>
      </c>
      <c r="AI599" s="11">
        <f>IF(B599="","",MIN(100,IF(J599&gt;=300000,20,IF(J599&gt;=200000,10,5))+IF(OR(C599="Referral",C599="Passaparola"),20,IF(OR(C599="Sito web",C599="LinkedIn",C599="Email marketing"),15,10))+IF(L599&gt;=8,25,IF(L599&gt;=6,18,IF(L599&gt;=4,12,5)))+IF(AND(V599&lt;&gt;"",V599&lt;&gt;"Non risponde",V599&lt;&gt;"Non interessato"),10,0)+IF(X599="Eseguita",10,0)+IF(Z599&gt;0,15,0)))</f>
        <v/>
      </c>
      <c r="AJ599" s="11">
        <f>IF(AI599="","",IF(AI599&gt;=80,"Hot",IF(AI599&gt;=60,"Alta",IF(AI599&gt;=40,"Media","Bassa"))))</f>
        <v/>
      </c>
      <c r="AK599" s="11">
        <f>IF(B599="","",IF(U599="",TODAY()-B599,U599-B599))</f>
        <v/>
      </c>
      <c r="AL599" s="11">
        <f>IF(B599="","",IF(M599="Vinta","Chiusa - vinta",IF(M599="Persa","Chiusa - persa",IF(AND(U599="",TODAY()-B599&gt;1),"Contattare subito",IF(AND(M599="In corso",AH599&gt;7),"Lead in stallo",IF(AND(AN599&lt;&gt;"",AN599&lt;TODAY(),M599="In corso"),"Follow-up scaduto",IF(AND(K599="Offerta",Y599="",W599&lt;&gt;"",TODAY()-W599&gt;3),"Verificare offerta","OK"))))))</f>
        <v/>
      </c>
      <c r="AM599" s="38" t="n"/>
      <c r="AN599" s="39" t="n"/>
      <c r="AO599" s="11">
        <f>IF(AND(AN599&lt;&gt;"",AN599&lt;TODAY(),M599="In corso"),1,0)</f>
        <v/>
      </c>
      <c r="AP599" s="84">
        <f>IF(B599="","",IF(OR(M599="Vinta",M599="Persa"),0,IF(AL599="Contattare subito",50,0)+IF(AL599="Follow-up scaduto",40,0)+IF(AL599="Lead in stallo",35,0)+IF(AJ599="Hot",30,IF(AJ599="Alta",20,IF(AJ599="Media",10,0)))+IF(AO599=1,10,0)+L599/10+ROW()/100000))</f>
        <v/>
      </c>
    </row>
    <row r="600">
      <c r="A600" s="2">
        <f>IF(B600="","",ROW()-1)</f>
        <v/>
      </c>
      <c r="B600" s="2" t="n"/>
      <c r="C600" s="2" t="n"/>
      <c r="D600" s="2" t="n"/>
      <c r="E600" s="2" t="n"/>
      <c r="F600" s="2" t="n"/>
      <c r="G600" s="2" t="n"/>
      <c r="H600" s="2" t="n"/>
      <c r="I600" s="2" t="n"/>
      <c r="J600" s="2" t="n"/>
      <c r="K600" s="2" t="n"/>
      <c r="L600" s="2">
        <f>IF(K600="","",IF(K600="Nuovo",1,IF(K600="Tentativo contatto",1,IF(K600="Contattato",2,IF(K600="Qualificato",4,IF(K600="Visita fissata",5,IF(K600="Visita effettuata",6,IF(K600="Trattativa",7,IF(K600="Offerta",8,IF(K600="Prenotazione",9,IF(K600="Venduto",10,""))))))))))))</f>
        <v/>
      </c>
      <c r="M600" s="2" t="n"/>
      <c r="N600" s="2">
        <f>IF(L600&gt;=4,1,0)</f>
        <v/>
      </c>
      <c r="O600" s="2">
        <f>IF(L600&gt;=6,1,0)</f>
        <v/>
      </c>
      <c r="P600" s="2">
        <f>IF(L600&gt;=7,1,0)</f>
        <v/>
      </c>
      <c r="Q600" s="2">
        <f>IF(L600&gt;=8,1,0)</f>
        <v/>
      </c>
      <c r="R600" s="2">
        <f>IF(L600&gt;=9,1,0)</f>
        <v/>
      </c>
      <c r="S600" s="2">
        <f>IF(OR(L600=10,M600="Vinta"),1,0)</f>
        <v/>
      </c>
      <c r="T600" s="2">
        <f>IF(M600="Persa",1,0)</f>
        <v/>
      </c>
      <c r="U600" s="2" t="n"/>
      <c r="V600" s="2" t="n"/>
      <c r="W600" s="2" t="n"/>
      <c r="X600" s="2" t="n"/>
      <c r="Y600" s="17" t="n"/>
      <c r="Z600" s="17" t="n"/>
      <c r="AA600" s="17" t="n"/>
      <c r="AB600" s="2" t="n"/>
      <c r="AC600" s="2">
        <f>IF(B600="","",IF(AB600="",TODAY()-B600,AB600-B600))</f>
        <v/>
      </c>
      <c r="AD600" s="2" t="n"/>
      <c r="AE600" s="2" t="n"/>
      <c r="AF600" s="2" t="n"/>
      <c r="AG600" s="37">
        <f>IF(B600="","",MAX(B600,IF(U600="",0,U600),IF(W600="",0,W600),IF(AB600="",0,AB600),IF(AN600="",0,AN600)))</f>
        <v/>
      </c>
      <c r="AH600" s="11">
        <f>IF(AG600="","",TODAY()-AG600)</f>
        <v/>
      </c>
      <c r="AI600" s="11">
        <f>IF(B600="","",MIN(100,IF(J600&gt;=300000,20,IF(J600&gt;=200000,10,5))+IF(OR(C600="Referral",C600="Passaparola"),20,IF(OR(C600="Sito web",C600="LinkedIn",C600="Email marketing"),15,10))+IF(L600&gt;=8,25,IF(L600&gt;=6,18,IF(L600&gt;=4,12,5)))+IF(AND(V600&lt;&gt;"",V600&lt;&gt;"Non risponde",V600&lt;&gt;"Non interessato"),10,0)+IF(X600="Eseguita",10,0)+IF(Z600&gt;0,15,0)))</f>
        <v/>
      </c>
      <c r="AJ600" s="11">
        <f>IF(AI600="","",IF(AI600&gt;=80,"Hot",IF(AI600&gt;=60,"Alta",IF(AI600&gt;=40,"Media","Bassa"))))</f>
        <v/>
      </c>
      <c r="AK600" s="11">
        <f>IF(B600="","",IF(U600="",TODAY()-B600,U600-B600))</f>
        <v/>
      </c>
      <c r="AL600" s="11">
        <f>IF(B600="","",IF(M600="Vinta","Chiusa - vinta",IF(M600="Persa","Chiusa - persa",IF(AND(U600="",TODAY()-B600&gt;1),"Contattare subito",IF(AND(M600="In corso",AH600&gt;7),"Lead in stallo",IF(AND(AN600&lt;&gt;"",AN600&lt;TODAY(),M600="In corso"),"Follow-up scaduto",IF(AND(K600="Offerta",Y600="",W600&lt;&gt;"",TODAY()-W600&gt;3),"Verificare offerta","OK"))))))</f>
        <v/>
      </c>
      <c r="AM600" s="38" t="n"/>
      <c r="AN600" s="39" t="n"/>
      <c r="AO600" s="11">
        <f>IF(AND(AN600&lt;&gt;"",AN600&lt;TODAY(),M600="In corso"),1,0)</f>
        <v/>
      </c>
      <c r="AP600" s="84">
        <f>IF(B600="","",IF(OR(M600="Vinta",M600="Persa"),0,IF(AL600="Contattare subito",50,0)+IF(AL600="Follow-up scaduto",40,0)+IF(AL600="Lead in stallo",35,0)+IF(AJ600="Hot",30,IF(AJ600="Alta",20,IF(AJ600="Media",10,0)))+IF(AO600=1,10,0)+L600/10+ROW()/100000))</f>
        <v/>
      </c>
    </row>
    <row r="601">
      <c r="A601" s="2">
        <f>IF(B601="","",ROW()-1)</f>
        <v/>
      </c>
      <c r="B601" s="2" t="n"/>
      <c r="C601" s="2" t="n"/>
      <c r="D601" s="2" t="n"/>
      <c r="E601" s="2" t="n"/>
      <c r="F601" s="2" t="n"/>
      <c r="G601" s="2" t="n"/>
      <c r="H601" s="2" t="n"/>
      <c r="I601" s="2" t="n"/>
      <c r="J601" s="2" t="n"/>
      <c r="K601" s="2" t="n"/>
      <c r="L601" s="2">
        <f>IF(K601="","",IF(K601="Nuovo",1,IF(K601="Tentativo contatto",1,IF(K601="Contattato",2,IF(K601="Qualificato",4,IF(K601="Visita fissata",5,IF(K601="Visita effettuata",6,IF(K601="Trattativa",7,IF(K601="Offerta",8,IF(K601="Prenotazione",9,IF(K601="Venduto",10,""))))))))))))</f>
        <v/>
      </c>
      <c r="M601" s="2" t="n"/>
      <c r="N601" s="2">
        <f>IF(L601&gt;=4,1,0)</f>
        <v/>
      </c>
      <c r="O601" s="2">
        <f>IF(L601&gt;=6,1,0)</f>
        <v/>
      </c>
      <c r="P601" s="2">
        <f>IF(L601&gt;=7,1,0)</f>
        <v/>
      </c>
      <c r="Q601" s="2">
        <f>IF(L601&gt;=8,1,0)</f>
        <v/>
      </c>
      <c r="R601" s="2">
        <f>IF(L601&gt;=9,1,0)</f>
        <v/>
      </c>
      <c r="S601" s="2">
        <f>IF(OR(L601=10,M601="Vinta"),1,0)</f>
        <v/>
      </c>
      <c r="T601" s="2">
        <f>IF(M601="Persa",1,0)</f>
        <v/>
      </c>
      <c r="U601" s="2" t="n"/>
      <c r="V601" s="2" t="n"/>
      <c r="W601" s="2" t="n"/>
      <c r="X601" s="2" t="n"/>
      <c r="Y601" s="17" t="n"/>
      <c r="Z601" s="17" t="n"/>
      <c r="AA601" s="17" t="n"/>
      <c r="AB601" s="2" t="n"/>
      <c r="AC601" s="2">
        <f>IF(B601="","",IF(AB601="",TODAY()-B601,AB601-B601))</f>
        <v/>
      </c>
      <c r="AD601" s="2" t="n"/>
      <c r="AE601" s="2" t="n"/>
      <c r="AF601" s="2" t="n"/>
      <c r="AG601" s="37">
        <f>IF(B601="","",MAX(B601,IF(U601="",0,U601),IF(W601="",0,W601),IF(AB601="",0,AB601),IF(AN601="",0,AN601)))</f>
        <v/>
      </c>
      <c r="AH601" s="11">
        <f>IF(AG601="","",TODAY()-AG601)</f>
        <v/>
      </c>
      <c r="AI601" s="11">
        <f>IF(B601="","",MIN(100,IF(J601&gt;=300000,20,IF(J601&gt;=200000,10,5))+IF(OR(C601="Referral",C601="Passaparola"),20,IF(OR(C601="Sito web",C601="LinkedIn",C601="Email marketing"),15,10))+IF(L601&gt;=8,25,IF(L601&gt;=6,18,IF(L601&gt;=4,12,5)))+IF(AND(V601&lt;&gt;"",V601&lt;&gt;"Non risponde",V601&lt;&gt;"Non interessato"),10,0)+IF(X601="Eseguita",10,0)+IF(Z601&gt;0,15,0)))</f>
        <v/>
      </c>
      <c r="AJ601" s="11">
        <f>IF(AI601="","",IF(AI601&gt;=80,"Hot",IF(AI601&gt;=60,"Alta",IF(AI601&gt;=40,"Media","Bassa"))))</f>
        <v/>
      </c>
      <c r="AK601" s="11">
        <f>IF(B601="","",IF(U601="",TODAY()-B601,U601-B601))</f>
        <v/>
      </c>
      <c r="AL601" s="11">
        <f>IF(B601="","",IF(M601="Vinta","Chiusa - vinta",IF(M601="Persa","Chiusa - persa",IF(AND(U601="",TODAY()-B601&gt;1),"Contattare subito",IF(AND(M601="In corso",AH601&gt;7),"Lead in stallo",IF(AND(AN601&lt;&gt;"",AN601&lt;TODAY(),M601="In corso"),"Follow-up scaduto",IF(AND(K601="Offerta",Y601="",W601&lt;&gt;"",TODAY()-W601&gt;3),"Verificare offerta","OK"))))))</f>
        <v/>
      </c>
      <c r="AM601" s="38" t="n"/>
      <c r="AN601" s="39" t="n"/>
      <c r="AO601" s="11">
        <f>IF(AND(AN601&lt;&gt;"",AN601&lt;TODAY(),M601="In corso"),1,0)</f>
        <v/>
      </c>
      <c r="AP601" s="84">
        <f>IF(B601="","",IF(OR(M601="Vinta",M601="Persa"),0,IF(AL601="Contattare subito",50,0)+IF(AL601="Follow-up scaduto",40,0)+IF(AL601="Lead in stallo",35,0)+IF(AJ601="Hot",30,IF(AJ601="Alta",20,IF(AJ601="Media",10,0)))+IF(AO601=1,10,0)+L601/10+ROW()/100000))</f>
        <v/>
      </c>
    </row>
    <row r="602">
      <c r="A602" s="2">
        <f>IF(B602="","",ROW()-1)</f>
        <v/>
      </c>
      <c r="B602" s="2" t="n"/>
      <c r="C602" s="2" t="n"/>
      <c r="D602" s="2" t="n"/>
      <c r="E602" s="2" t="n"/>
      <c r="F602" s="2" t="n"/>
      <c r="G602" s="2" t="n"/>
      <c r="H602" s="2" t="n"/>
      <c r="I602" s="2" t="n"/>
      <c r="J602" s="2" t="n"/>
      <c r="K602" s="2" t="n"/>
      <c r="L602" s="2">
        <f>IF(K602="","",IF(K602="Nuovo",1,IF(K602="Tentativo contatto",1,IF(K602="Contattato",2,IF(K602="Qualificato",4,IF(K602="Visita fissata",5,IF(K602="Visita effettuata",6,IF(K602="Trattativa",7,IF(K602="Offerta",8,IF(K602="Prenotazione",9,IF(K602="Venduto",10,""))))))))))))</f>
        <v/>
      </c>
      <c r="M602" s="2" t="n"/>
      <c r="N602" s="2">
        <f>IF(L602&gt;=4,1,0)</f>
        <v/>
      </c>
      <c r="O602" s="2">
        <f>IF(L602&gt;=6,1,0)</f>
        <v/>
      </c>
      <c r="P602" s="2">
        <f>IF(L602&gt;=7,1,0)</f>
        <v/>
      </c>
      <c r="Q602" s="2">
        <f>IF(L602&gt;=8,1,0)</f>
        <v/>
      </c>
      <c r="R602" s="2">
        <f>IF(L602&gt;=9,1,0)</f>
        <v/>
      </c>
      <c r="S602" s="2">
        <f>IF(OR(L602=10,M602="Vinta"),1,0)</f>
        <v/>
      </c>
      <c r="T602" s="2">
        <f>IF(M602="Persa",1,0)</f>
        <v/>
      </c>
      <c r="U602" s="2" t="n"/>
      <c r="V602" s="2" t="n"/>
      <c r="W602" s="2" t="n"/>
      <c r="X602" s="2" t="n"/>
      <c r="Y602" s="17" t="n"/>
      <c r="Z602" s="17" t="n"/>
      <c r="AA602" s="17" t="n"/>
      <c r="AB602" s="2" t="n"/>
      <c r="AC602" s="2">
        <f>IF(B602="","",IF(AB602="",TODAY()-B602,AB602-B602))</f>
        <v/>
      </c>
      <c r="AD602" s="2" t="n"/>
      <c r="AE602" s="2" t="n"/>
      <c r="AF602" s="2" t="n"/>
      <c r="AG602" s="37">
        <f>IF(B602="","",MAX(B602,IF(U602="",0,U602),IF(W602="",0,W602),IF(AB602="",0,AB602),IF(AN602="",0,AN602)))</f>
        <v/>
      </c>
      <c r="AH602" s="11">
        <f>IF(AG602="","",TODAY()-AG602)</f>
        <v/>
      </c>
      <c r="AI602" s="11">
        <f>IF(B602="","",MIN(100,IF(J602&gt;=300000,20,IF(J602&gt;=200000,10,5))+IF(OR(C602="Referral",C602="Passaparola"),20,IF(OR(C602="Sito web",C602="LinkedIn",C602="Email marketing"),15,10))+IF(L602&gt;=8,25,IF(L602&gt;=6,18,IF(L602&gt;=4,12,5)))+IF(AND(V602&lt;&gt;"",V602&lt;&gt;"Non risponde",V602&lt;&gt;"Non interessato"),10,0)+IF(X602="Eseguita",10,0)+IF(Z602&gt;0,15,0)))</f>
        <v/>
      </c>
      <c r="AJ602" s="11">
        <f>IF(AI602="","",IF(AI602&gt;=80,"Hot",IF(AI602&gt;=60,"Alta",IF(AI602&gt;=40,"Media","Bassa"))))</f>
        <v/>
      </c>
      <c r="AK602" s="11">
        <f>IF(B602="","",IF(U602="",TODAY()-B602,U602-B602))</f>
        <v/>
      </c>
      <c r="AL602" s="11">
        <f>IF(B602="","",IF(M602="Vinta","Chiusa - vinta",IF(M602="Persa","Chiusa - persa",IF(AND(U602="",TODAY()-B602&gt;1),"Contattare subito",IF(AND(M602="In corso",AH602&gt;7),"Lead in stallo",IF(AND(AN602&lt;&gt;"",AN602&lt;TODAY(),M602="In corso"),"Follow-up scaduto",IF(AND(K602="Offerta",Y602="",W602&lt;&gt;"",TODAY()-W602&gt;3),"Verificare offerta","OK"))))))</f>
        <v/>
      </c>
      <c r="AM602" s="38" t="n"/>
      <c r="AN602" s="39" t="n"/>
      <c r="AO602" s="11">
        <f>IF(AND(AN602&lt;&gt;"",AN602&lt;TODAY(),M602="In corso"),1,0)</f>
        <v/>
      </c>
      <c r="AP602" s="84">
        <f>IF(B602="","",IF(OR(M602="Vinta",M602="Persa"),0,IF(AL602="Contattare subito",50,0)+IF(AL602="Follow-up scaduto",40,0)+IF(AL602="Lead in stallo",35,0)+IF(AJ602="Hot",30,IF(AJ602="Alta",20,IF(AJ602="Media",10,0)))+IF(AO602=1,10,0)+L602/10+ROW()/100000))</f>
        <v/>
      </c>
    </row>
    <row r="603">
      <c r="A603" s="2">
        <f>IF(B603="","",ROW()-1)</f>
        <v/>
      </c>
      <c r="B603" s="2" t="n"/>
      <c r="C603" s="2" t="n"/>
      <c r="D603" s="2" t="n"/>
      <c r="E603" s="2" t="n"/>
      <c r="F603" s="2" t="n"/>
      <c r="G603" s="2" t="n"/>
      <c r="H603" s="2" t="n"/>
      <c r="I603" s="2" t="n"/>
      <c r="J603" s="2" t="n"/>
      <c r="K603" s="2" t="n"/>
      <c r="L603" s="2">
        <f>IF(K603="","",IF(K603="Nuovo",1,IF(K603="Tentativo contatto",1,IF(K603="Contattato",2,IF(K603="Qualificato",4,IF(K603="Visita fissata",5,IF(K603="Visita effettuata",6,IF(K603="Trattativa",7,IF(K603="Offerta",8,IF(K603="Prenotazione",9,IF(K603="Venduto",10,""))))))))))))</f>
        <v/>
      </c>
      <c r="M603" s="2" t="n"/>
      <c r="N603" s="2">
        <f>IF(L603&gt;=4,1,0)</f>
        <v/>
      </c>
      <c r="O603" s="2">
        <f>IF(L603&gt;=6,1,0)</f>
        <v/>
      </c>
      <c r="P603" s="2">
        <f>IF(L603&gt;=7,1,0)</f>
        <v/>
      </c>
      <c r="Q603" s="2">
        <f>IF(L603&gt;=8,1,0)</f>
        <v/>
      </c>
      <c r="R603" s="2">
        <f>IF(L603&gt;=9,1,0)</f>
        <v/>
      </c>
      <c r="S603" s="2">
        <f>IF(OR(L603=10,M603="Vinta"),1,0)</f>
        <v/>
      </c>
      <c r="T603" s="2">
        <f>IF(M603="Persa",1,0)</f>
        <v/>
      </c>
      <c r="U603" s="2" t="n"/>
      <c r="V603" s="2" t="n"/>
      <c r="W603" s="2" t="n"/>
      <c r="X603" s="2" t="n"/>
      <c r="Y603" s="17" t="n"/>
      <c r="Z603" s="17" t="n"/>
      <c r="AA603" s="17" t="n"/>
      <c r="AB603" s="2" t="n"/>
      <c r="AC603" s="2">
        <f>IF(B603="","",IF(AB603="",TODAY()-B603,AB603-B603))</f>
        <v/>
      </c>
      <c r="AD603" s="2" t="n"/>
      <c r="AE603" s="2" t="n"/>
      <c r="AF603" s="2" t="n"/>
      <c r="AG603" s="37">
        <f>IF(B603="","",MAX(B603,IF(U603="",0,U603),IF(W603="",0,W603),IF(AB603="",0,AB603),IF(AN603="",0,AN603)))</f>
        <v/>
      </c>
      <c r="AH603" s="11">
        <f>IF(AG603="","",TODAY()-AG603)</f>
        <v/>
      </c>
      <c r="AI603" s="11">
        <f>IF(B603="","",MIN(100,IF(J603&gt;=300000,20,IF(J603&gt;=200000,10,5))+IF(OR(C603="Referral",C603="Passaparola"),20,IF(OR(C603="Sito web",C603="LinkedIn",C603="Email marketing"),15,10))+IF(L603&gt;=8,25,IF(L603&gt;=6,18,IF(L603&gt;=4,12,5)))+IF(AND(V603&lt;&gt;"",V603&lt;&gt;"Non risponde",V603&lt;&gt;"Non interessato"),10,0)+IF(X603="Eseguita",10,0)+IF(Z603&gt;0,15,0)))</f>
        <v/>
      </c>
      <c r="AJ603" s="11">
        <f>IF(AI603="","",IF(AI603&gt;=80,"Hot",IF(AI603&gt;=60,"Alta",IF(AI603&gt;=40,"Media","Bassa"))))</f>
        <v/>
      </c>
      <c r="AK603" s="11">
        <f>IF(B603="","",IF(U603="",TODAY()-B603,U603-B603))</f>
        <v/>
      </c>
      <c r="AL603" s="11">
        <f>IF(B603="","",IF(M603="Vinta","Chiusa - vinta",IF(M603="Persa","Chiusa - persa",IF(AND(U603="",TODAY()-B603&gt;1),"Contattare subito",IF(AND(M603="In corso",AH603&gt;7),"Lead in stallo",IF(AND(AN603&lt;&gt;"",AN603&lt;TODAY(),M603="In corso"),"Follow-up scaduto",IF(AND(K603="Offerta",Y603="",W603&lt;&gt;"",TODAY()-W603&gt;3),"Verificare offerta","OK"))))))</f>
        <v/>
      </c>
      <c r="AM603" s="38" t="n"/>
      <c r="AN603" s="39" t="n"/>
      <c r="AO603" s="11">
        <f>IF(AND(AN603&lt;&gt;"",AN603&lt;TODAY(),M603="In corso"),1,0)</f>
        <v/>
      </c>
      <c r="AP603" s="84">
        <f>IF(B603="","",IF(OR(M603="Vinta",M603="Persa"),0,IF(AL603="Contattare subito",50,0)+IF(AL603="Follow-up scaduto",40,0)+IF(AL603="Lead in stallo",35,0)+IF(AJ603="Hot",30,IF(AJ603="Alta",20,IF(AJ603="Media",10,0)))+IF(AO603=1,10,0)+L603/10+ROW()/100000))</f>
        <v/>
      </c>
    </row>
    <row r="604">
      <c r="A604" s="2">
        <f>IF(B604="","",ROW()-1)</f>
        <v/>
      </c>
      <c r="B604" s="2" t="n"/>
      <c r="C604" s="2" t="n"/>
      <c r="D604" s="2" t="n"/>
      <c r="E604" s="2" t="n"/>
      <c r="F604" s="2" t="n"/>
      <c r="G604" s="2" t="n"/>
      <c r="H604" s="2" t="n"/>
      <c r="I604" s="2" t="n"/>
      <c r="J604" s="2" t="n"/>
      <c r="K604" s="2" t="n"/>
      <c r="L604" s="2">
        <f>IF(K604="","",IF(K604="Nuovo",1,IF(K604="Tentativo contatto",1,IF(K604="Contattato",2,IF(K604="Qualificato",4,IF(K604="Visita fissata",5,IF(K604="Visita effettuata",6,IF(K604="Trattativa",7,IF(K604="Offerta",8,IF(K604="Prenotazione",9,IF(K604="Venduto",10,""))))))))))))</f>
        <v/>
      </c>
      <c r="M604" s="2" t="n"/>
      <c r="N604" s="2">
        <f>IF(L604&gt;=4,1,0)</f>
        <v/>
      </c>
      <c r="O604" s="2">
        <f>IF(L604&gt;=6,1,0)</f>
        <v/>
      </c>
      <c r="P604" s="2">
        <f>IF(L604&gt;=7,1,0)</f>
        <v/>
      </c>
      <c r="Q604" s="2">
        <f>IF(L604&gt;=8,1,0)</f>
        <v/>
      </c>
      <c r="R604" s="2">
        <f>IF(L604&gt;=9,1,0)</f>
        <v/>
      </c>
      <c r="S604" s="2">
        <f>IF(OR(L604=10,M604="Vinta"),1,0)</f>
        <v/>
      </c>
      <c r="T604" s="2">
        <f>IF(M604="Persa",1,0)</f>
        <v/>
      </c>
      <c r="U604" s="2" t="n"/>
      <c r="V604" s="2" t="n"/>
      <c r="W604" s="2" t="n"/>
      <c r="X604" s="2" t="n"/>
      <c r="Y604" s="17" t="n"/>
      <c r="Z604" s="17" t="n"/>
      <c r="AA604" s="17" t="n"/>
      <c r="AB604" s="2" t="n"/>
      <c r="AC604" s="2">
        <f>IF(B604="","",IF(AB604="",TODAY()-B604,AB604-B604))</f>
        <v/>
      </c>
      <c r="AD604" s="2" t="n"/>
      <c r="AE604" s="2" t="n"/>
      <c r="AF604" s="2" t="n"/>
      <c r="AG604" s="37">
        <f>IF(B604="","",MAX(B604,IF(U604="",0,U604),IF(W604="",0,W604),IF(AB604="",0,AB604),IF(AN604="",0,AN604)))</f>
        <v/>
      </c>
      <c r="AH604" s="11">
        <f>IF(AG604="","",TODAY()-AG604)</f>
        <v/>
      </c>
      <c r="AI604" s="11">
        <f>IF(B604="","",MIN(100,IF(J604&gt;=300000,20,IF(J604&gt;=200000,10,5))+IF(OR(C604="Referral",C604="Passaparola"),20,IF(OR(C604="Sito web",C604="LinkedIn",C604="Email marketing"),15,10))+IF(L604&gt;=8,25,IF(L604&gt;=6,18,IF(L604&gt;=4,12,5)))+IF(AND(V604&lt;&gt;"",V604&lt;&gt;"Non risponde",V604&lt;&gt;"Non interessato"),10,0)+IF(X604="Eseguita",10,0)+IF(Z604&gt;0,15,0)))</f>
        <v/>
      </c>
      <c r="AJ604" s="11">
        <f>IF(AI604="","",IF(AI604&gt;=80,"Hot",IF(AI604&gt;=60,"Alta",IF(AI604&gt;=40,"Media","Bassa"))))</f>
        <v/>
      </c>
      <c r="AK604" s="11">
        <f>IF(B604="","",IF(U604="",TODAY()-B604,U604-B604))</f>
        <v/>
      </c>
      <c r="AL604" s="11">
        <f>IF(B604="","",IF(M604="Vinta","Chiusa - vinta",IF(M604="Persa","Chiusa - persa",IF(AND(U604="",TODAY()-B604&gt;1),"Contattare subito",IF(AND(M604="In corso",AH604&gt;7),"Lead in stallo",IF(AND(AN604&lt;&gt;"",AN604&lt;TODAY(),M604="In corso"),"Follow-up scaduto",IF(AND(K604="Offerta",Y604="",W604&lt;&gt;"",TODAY()-W604&gt;3),"Verificare offerta","OK"))))))</f>
        <v/>
      </c>
      <c r="AM604" s="38" t="n"/>
      <c r="AN604" s="39" t="n"/>
      <c r="AO604" s="11">
        <f>IF(AND(AN604&lt;&gt;"",AN604&lt;TODAY(),M604="In corso"),1,0)</f>
        <v/>
      </c>
      <c r="AP604" s="84">
        <f>IF(B604="","",IF(OR(M604="Vinta",M604="Persa"),0,IF(AL604="Contattare subito",50,0)+IF(AL604="Follow-up scaduto",40,0)+IF(AL604="Lead in stallo",35,0)+IF(AJ604="Hot",30,IF(AJ604="Alta",20,IF(AJ604="Media",10,0)))+IF(AO604=1,10,0)+L604/10+ROW()/100000))</f>
        <v/>
      </c>
    </row>
    <row r="605">
      <c r="A605" s="2">
        <f>IF(B605="","",ROW()-1)</f>
        <v/>
      </c>
      <c r="B605" s="2" t="n"/>
      <c r="C605" s="2" t="n"/>
      <c r="D605" s="2" t="n"/>
      <c r="E605" s="2" t="n"/>
      <c r="F605" s="2" t="n"/>
      <c r="G605" s="2" t="n"/>
      <c r="H605" s="2" t="n"/>
      <c r="I605" s="2" t="n"/>
      <c r="J605" s="2" t="n"/>
      <c r="K605" s="2" t="n"/>
      <c r="L605" s="2">
        <f>IF(K605="","",IF(K605="Nuovo",1,IF(K605="Tentativo contatto",1,IF(K605="Contattato",2,IF(K605="Qualificato",4,IF(K605="Visita fissata",5,IF(K605="Visita effettuata",6,IF(K605="Trattativa",7,IF(K605="Offerta",8,IF(K605="Prenotazione",9,IF(K605="Venduto",10,""))))))))))))</f>
        <v/>
      </c>
      <c r="M605" s="2" t="n"/>
      <c r="N605" s="2">
        <f>IF(L605&gt;=4,1,0)</f>
        <v/>
      </c>
      <c r="O605" s="2">
        <f>IF(L605&gt;=6,1,0)</f>
        <v/>
      </c>
      <c r="P605" s="2">
        <f>IF(L605&gt;=7,1,0)</f>
        <v/>
      </c>
      <c r="Q605" s="2">
        <f>IF(L605&gt;=8,1,0)</f>
        <v/>
      </c>
      <c r="R605" s="2">
        <f>IF(L605&gt;=9,1,0)</f>
        <v/>
      </c>
      <c r="S605" s="2">
        <f>IF(OR(L605=10,M605="Vinta"),1,0)</f>
        <v/>
      </c>
      <c r="T605" s="2">
        <f>IF(M605="Persa",1,0)</f>
        <v/>
      </c>
      <c r="U605" s="2" t="n"/>
      <c r="V605" s="2" t="n"/>
      <c r="W605" s="2" t="n"/>
      <c r="X605" s="2" t="n"/>
      <c r="Y605" s="17" t="n"/>
      <c r="Z605" s="17" t="n"/>
      <c r="AA605" s="17" t="n"/>
      <c r="AB605" s="2" t="n"/>
      <c r="AC605" s="2">
        <f>IF(B605="","",IF(AB605="",TODAY()-B605,AB605-B605))</f>
        <v/>
      </c>
      <c r="AD605" s="2" t="n"/>
      <c r="AE605" s="2" t="n"/>
      <c r="AF605" s="2" t="n"/>
      <c r="AG605" s="37">
        <f>IF(B605="","",MAX(B605,IF(U605="",0,U605),IF(W605="",0,W605),IF(AB605="",0,AB605),IF(AN605="",0,AN605)))</f>
        <v/>
      </c>
      <c r="AH605" s="11">
        <f>IF(AG605="","",TODAY()-AG605)</f>
        <v/>
      </c>
      <c r="AI605" s="11">
        <f>IF(B605="","",MIN(100,IF(J605&gt;=300000,20,IF(J605&gt;=200000,10,5))+IF(OR(C605="Referral",C605="Passaparola"),20,IF(OR(C605="Sito web",C605="LinkedIn",C605="Email marketing"),15,10))+IF(L605&gt;=8,25,IF(L605&gt;=6,18,IF(L605&gt;=4,12,5)))+IF(AND(V605&lt;&gt;"",V605&lt;&gt;"Non risponde",V605&lt;&gt;"Non interessato"),10,0)+IF(X605="Eseguita",10,0)+IF(Z605&gt;0,15,0)))</f>
        <v/>
      </c>
      <c r="AJ605" s="11">
        <f>IF(AI605="","",IF(AI605&gt;=80,"Hot",IF(AI605&gt;=60,"Alta",IF(AI605&gt;=40,"Media","Bassa"))))</f>
        <v/>
      </c>
      <c r="AK605" s="11">
        <f>IF(B605="","",IF(U605="",TODAY()-B605,U605-B605))</f>
        <v/>
      </c>
      <c r="AL605" s="11">
        <f>IF(B605="","",IF(M605="Vinta","Chiusa - vinta",IF(M605="Persa","Chiusa - persa",IF(AND(U605="",TODAY()-B605&gt;1),"Contattare subito",IF(AND(M605="In corso",AH605&gt;7),"Lead in stallo",IF(AND(AN605&lt;&gt;"",AN605&lt;TODAY(),M605="In corso"),"Follow-up scaduto",IF(AND(K605="Offerta",Y605="",W605&lt;&gt;"",TODAY()-W605&gt;3),"Verificare offerta","OK"))))))</f>
        <v/>
      </c>
      <c r="AM605" s="38" t="n"/>
      <c r="AN605" s="39" t="n"/>
      <c r="AO605" s="11">
        <f>IF(AND(AN605&lt;&gt;"",AN605&lt;TODAY(),M605="In corso"),1,0)</f>
        <v/>
      </c>
      <c r="AP605" s="84">
        <f>IF(B605="","",IF(OR(M605="Vinta",M605="Persa"),0,IF(AL605="Contattare subito",50,0)+IF(AL605="Follow-up scaduto",40,0)+IF(AL605="Lead in stallo",35,0)+IF(AJ605="Hot",30,IF(AJ605="Alta",20,IF(AJ605="Media",10,0)))+IF(AO605=1,10,0)+L605/10+ROW()/100000))</f>
        <v/>
      </c>
    </row>
    <row r="606">
      <c r="A606" s="2">
        <f>IF(B606="","",ROW()-1)</f>
        <v/>
      </c>
      <c r="B606" s="2" t="n"/>
      <c r="C606" s="2" t="n"/>
      <c r="D606" s="2" t="n"/>
      <c r="E606" s="2" t="n"/>
      <c r="F606" s="2" t="n"/>
      <c r="G606" s="2" t="n"/>
      <c r="H606" s="2" t="n"/>
      <c r="I606" s="2" t="n"/>
      <c r="J606" s="2" t="n"/>
      <c r="K606" s="2" t="n"/>
      <c r="L606" s="2">
        <f>IF(K606="","",IF(K606="Nuovo",1,IF(K606="Tentativo contatto",1,IF(K606="Contattato",2,IF(K606="Qualificato",4,IF(K606="Visita fissata",5,IF(K606="Visita effettuata",6,IF(K606="Trattativa",7,IF(K606="Offerta",8,IF(K606="Prenotazione",9,IF(K606="Venduto",10,""))))))))))))</f>
        <v/>
      </c>
      <c r="M606" s="2" t="n"/>
      <c r="N606" s="2">
        <f>IF(L606&gt;=4,1,0)</f>
        <v/>
      </c>
      <c r="O606" s="2">
        <f>IF(L606&gt;=6,1,0)</f>
        <v/>
      </c>
      <c r="P606" s="2">
        <f>IF(L606&gt;=7,1,0)</f>
        <v/>
      </c>
      <c r="Q606" s="2">
        <f>IF(L606&gt;=8,1,0)</f>
        <v/>
      </c>
      <c r="R606" s="2">
        <f>IF(L606&gt;=9,1,0)</f>
        <v/>
      </c>
      <c r="S606" s="2">
        <f>IF(OR(L606=10,M606="Vinta"),1,0)</f>
        <v/>
      </c>
      <c r="T606" s="2">
        <f>IF(M606="Persa",1,0)</f>
        <v/>
      </c>
      <c r="U606" s="2" t="n"/>
      <c r="V606" s="2" t="n"/>
      <c r="W606" s="2" t="n"/>
      <c r="X606" s="2" t="n"/>
      <c r="Y606" s="17" t="n"/>
      <c r="Z606" s="17" t="n"/>
      <c r="AA606" s="17" t="n"/>
      <c r="AB606" s="2" t="n"/>
      <c r="AC606" s="2">
        <f>IF(B606="","",IF(AB606="",TODAY()-B606,AB606-B606))</f>
        <v/>
      </c>
      <c r="AD606" s="2" t="n"/>
      <c r="AE606" s="2" t="n"/>
      <c r="AF606" s="2" t="n"/>
      <c r="AG606" s="37">
        <f>IF(B606="","",MAX(B606,IF(U606="",0,U606),IF(W606="",0,W606),IF(AB606="",0,AB606),IF(AN606="",0,AN606)))</f>
        <v/>
      </c>
      <c r="AH606" s="11">
        <f>IF(AG606="","",TODAY()-AG606)</f>
        <v/>
      </c>
      <c r="AI606" s="11">
        <f>IF(B606="","",MIN(100,IF(J606&gt;=300000,20,IF(J606&gt;=200000,10,5))+IF(OR(C606="Referral",C606="Passaparola"),20,IF(OR(C606="Sito web",C606="LinkedIn",C606="Email marketing"),15,10))+IF(L606&gt;=8,25,IF(L606&gt;=6,18,IF(L606&gt;=4,12,5)))+IF(AND(V606&lt;&gt;"",V606&lt;&gt;"Non risponde",V606&lt;&gt;"Non interessato"),10,0)+IF(X606="Eseguita",10,0)+IF(Z606&gt;0,15,0)))</f>
        <v/>
      </c>
      <c r="AJ606" s="11">
        <f>IF(AI606="","",IF(AI606&gt;=80,"Hot",IF(AI606&gt;=60,"Alta",IF(AI606&gt;=40,"Media","Bassa"))))</f>
        <v/>
      </c>
      <c r="AK606" s="11">
        <f>IF(B606="","",IF(U606="",TODAY()-B606,U606-B606))</f>
        <v/>
      </c>
      <c r="AL606" s="11">
        <f>IF(B606="","",IF(M606="Vinta","Chiusa - vinta",IF(M606="Persa","Chiusa - persa",IF(AND(U606="",TODAY()-B606&gt;1),"Contattare subito",IF(AND(M606="In corso",AH606&gt;7),"Lead in stallo",IF(AND(AN606&lt;&gt;"",AN606&lt;TODAY(),M606="In corso"),"Follow-up scaduto",IF(AND(K606="Offerta",Y606="",W606&lt;&gt;"",TODAY()-W606&gt;3),"Verificare offerta","OK"))))))</f>
        <v/>
      </c>
      <c r="AM606" s="38" t="n"/>
      <c r="AN606" s="39" t="n"/>
      <c r="AO606" s="11">
        <f>IF(AND(AN606&lt;&gt;"",AN606&lt;TODAY(),M606="In corso"),1,0)</f>
        <v/>
      </c>
      <c r="AP606" s="84">
        <f>IF(B606="","",IF(OR(M606="Vinta",M606="Persa"),0,IF(AL606="Contattare subito",50,0)+IF(AL606="Follow-up scaduto",40,0)+IF(AL606="Lead in stallo",35,0)+IF(AJ606="Hot",30,IF(AJ606="Alta",20,IF(AJ606="Media",10,0)))+IF(AO606=1,10,0)+L606/10+ROW()/100000))</f>
        <v/>
      </c>
    </row>
    <row r="607">
      <c r="A607" s="2">
        <f>IF(B607="","",ROW()-1)</f>
        <v/>
      </c>
      <c r="B607" s="2" t="n"/>
      <c r="C607" s="2" t="n"/>
      <c r="D607" s="2" t="n"/>
      <c r="E607" s="2" t="n"/>
      <c r="F607" s="2" t="n"/>
      <c r="G607" s="2" t="n"/>
      <c r="H607" s="2" t="n"/>
      <c r="I607" s="2" t="n"/>
      <c r="J607" s="2" t="n"/>
      <c r="K607" s="2" t="n"/>
      <c r="L607" s="2">
        <f>IF(K607="","",IF(K607="Nuovo",1,IF(K607="Tentativo contatto",1,IF(K607="Contattato",2,IF(K607="Qualificato",4,IF(K607="Visita fissata",5,IF(K607="Visita effettuata",6,IF(K607="Trattativa",7,IF(K607="Offerta",8,IF(K607="Prenotazione",9,IF(K607="Venduto",10,""))))))))))))</f>
        <v/>
      </c>
      <c r="M607" s="2" t="n"/>
      <c r="N607" s="2">
        <f>IF(L607&gt;=4,1,0)</f>
        <v/>
      </c>
      <c r="O607" s="2">
        <f>IF(L607&gt;=6,1,0)</f>
        <v/>
      </c>
      <c r="P607" s="2">
        <f>IF(L607&gt;=7,1,0)</f>
        <v/>
      </c>
      <c r="Q607" s="2">
        <f>IF(L607&gt;=8,1,0)</f>
        <v/>
      </c>
      <c r="R607" s="2">
        <f>IF(L607&gt;=9,1,0)</f>
        <v/>
      </c>
      <c r="S607" s="2">
        <f>IF(OR(L607=10,M607="Vinta"),1,0)</f>
        <v/>
      </c>
      <c r="T607" s="2">
        <f>IF(M607="Persa",1,0)</f>
        <v/>
      </c>
      <c r="U607" s="2" t="n"/>
      <c r="V607" s="2" t="n"/>
      <c r="W607" s="2" t="n"/>
      <c r="X607" s="2" t="n"/>
      <c r="Y607" s="17" t="n"/>
      <c r="Z607" s="17" t="n"/>
      <c r="AA607" s="17" t="n"/>
      <c r="AB607" s="2" t="n"/>
      <c r="AC607" s="2">
        <f>IF(B607="","",IF(AB607="",TODAY()-B607,AB607-B607))</f>
        <v/>
      </c>
      <c r="AD607" s="2" t="n"/>
      <c r="AE607" s="2" t="n"/>
      <c r="AF607" s="2" t="n"/>
      <c r="AG607" s="37">
        <f>IF(B607="","",MAX(B607,IF(U607="",0,U607),IF(W607="",0,W607),IF(AB607="",0,AB607),IF(AN607="",0,AN607)))</f>
        <v/>
      </c>
      <c r="AH607" s="11">
        <f>IF(AG607="","",TODAY()-AG607)</f>
        <v/>
      </c>
      <c r="AI607" s="11">
        <f>IF(B607="","",MIN(100,IF(J607&gt;=300000,20,IF(J607&gt;=200000,10,5))+IF(OR(C607="Referral",C607="Passaparola"),20,IF(OR(C607="Sito web",C607="LinkedIn",C607="Email marketing"),15,10))+IF(L607&gt;=8,25,IF(L607&gt;=6,18,IF(L607&gt;=4,12,5)))+IF(AND(V607&lt;&gt;"",V607&lt;&gt;"Non risponde",V607&lt;&gt;"Non interessato"),10,0)+IF(X607="Eseguita",10,0)+IF(Z607&gt;0,15,0)))</f>
        <v/>
      </c>
      <c r="AJ607" s="11">
        <f>IF(AI607="","",IF(AI607&gt;=80,"Hot",IF(AI607&gt;=60,"Alta",IF(AI607&gt;=40,"Media","Bassa"))))</f>
        <v/>
      </c>
      <c r="AK607" s="11">
        <f>IF(B607="","",IF(U607="",TODAY()-B607,U607-B607))</f>
        <v/>
      </c>
      <c r="AL607" s="11">
        <f>IF(B607="","",IF(M607="Vinta","Chiusa - vinta",IF(M607="Persa","Chiusa - persa",IF(AND(U607="",TODAY()-B607&gt;1),"Contattare subito",IF(AND(M607="In corso",AH607&gt;7),"Lead in stallo",IF(AND(AN607&lt;&gt;"",AN607&lt;TODAY(),M607="In corso"),"Follow-up scaduto",IF(AND(K607="Offerta",Y607="",W607&lt;&gt;"",TODAY()-W607&gt;3),"Verificare offerta","OK"))))))</f>
        <v/>
      </c>
      <c r="AM607" s="38" t="n"/>
      <c r="AN607" s="39" t="n"/>
      <c r="AO607" s="11">
        <f>IF(AND(AN607&lt;&gt;"",AN607&lt;TODAY(),M607="In corso"),1,0)</f>
        <v/>
      </c>
      <c r="AP607" s="84">
        <f>IF(B607="","",IF(OR(M607="Vinta",M607="Persa"),0,IF(AL607="Contattare subito",50,0)+IF(AL607="Follow-up scaduto",40,0)+IF(AL607="Lead in stallo",35,0)+IF(AJ607="Hot",30,IF(AJ607="Alta",20,IF(AJ607="Media",10,0)))+IF(AO607=1,10,0)+L607/10+ROW()/100000))</f>
        <v/>
      </c>
    </row>
    <row r="608">
      <c r="A608" s="2">
        <f>IF(B608="","",ROW()-1)</f>
        <v/>
      </c>
      <c r="B608" s="2" t="n"/>
      <c r="C608" s="2" t="n"/>
      <c r="D608" s="2" t="n"/>
      <c r="E608" s="2" t="n"/>
      <c r="F608" s="2" t="n"/>
      <c r="G608" s="2" t="n"/>
      <c r="H608" s="2" t="n"/>
      <c r="I608" s="2" t="n"/>
      <c r="J608" s="2" t="n"/>
      <c r="K608" s="2" t="n"/>
      <c r="L608" s="2">
        <f>IF(K608="","",IF(K608="Nuovo",1,IF(K608="Tentativo contatto",1,IF(K608="Contattato",2,IF(K608="Qualificato",4,IF(K608="Visita fissata",5,IF(K608="Visita effettuata",6,IF(K608="Trattativa",7,IF(K608="Offerta",8,IF(K608="Prenotazione",9,IF(K608="Venduto",10,""))))))))))))</f>
        <v/>
      </c>
      <c r="M608" s="2" t="n"/>
      <c r="N608" s="2">
        <f>IF(L608&gt;=4,1,0)</f>
        <v/>
      </c>
      <c r="O608" s="2">
        <f>IF(L608&gt;=6,1,0)</f>
        <v/>
      </c>
      <c r="P608" s="2">
        <f>IF(L608&gt;=7,1,0)</f>
        <v/>
      </c>
      <c r="Q608" s="2">
        <f>IF(L608&gt;=8,1,0)</f>
        <v/>
      </c>
      <c r="R608" s="2">
        <f>IF(L608&gt;=9,1,0)</f>
        <v/>
      </c>
      <c r="S608" s="2">
        <f>IF(OR(L608=10,M608="Vinta"),1,0)</f>
        <v/>
      </c>
      <c r="T608" s="2">
        <f>IF(M608="Persa",1,0)</f>
        <v/>
      </c>
      <c r="U608" s="2" t="n"/>
      <c r="V608" s="2" t="n"/>
      <c r="W608" s="2" t="n"/>
      <c r="X608" s="2" t="n"/>
      <c r="Y608" s="17" t="n"/>
      <c r="Z608" s="17" t="n"/>
      <c r="AA608" s="17" t="n"/>
      <c r="AB608" s="2" t="n"/>
      <c r="AC608" s="2">
        <f>IF(B608="","",IF(AB608="",TODAY()-B608,AB608-B608))</f>
        <v/>
      </c>
      <c r="AD608" s="2" t="n"/>
      <c r="AE608" s="2" t="n"/>
      <c r="AF608" s="2" t="n"/>
      <c r="AG608" s="37">
        <f>IF(B608="","",MAX(B608,IF(U608="",0,U608),IF(W608="",0,W608),IF(AB608="",0,AB608),IF(AN608="",0,AN608)))</f>
        <v/>
      </c>
      <c r="AH608" s="11">
        <f>IF(AG608="","",TODAY()-AG608)</f>
        <v/>
      </c>
      <c r="AI608" s="11">
        <f>IF(B608="","",MIN(100,IF(J608&gt;=300000,20,IF(J608&gt;=200000,10,5))+IF(OR(C608="Referral",C608="Passaparola"),20,IF(OR(C608="Sito web",C608="LinkedIn",C608="Email marketing"),15,10))+IF(L608&gt;=8,25,IF(L608&gt;=6,18,IF(L608&gt;=4,12,5)))+IF(AND(V608&lt;&gt;"",V608&lt;&gt;"Non risponde",V608&lt;&gt;"Non interessato"),10,0)+IF(X608="Eseguita",10,0)+IF(Z608&gt;0,15,0)))</f>
        <v/>
      </c>
      <c r="AJ608" s="11">
        <f>IF(AI608="","",IF(AI608&gt;=80,"Hot",IF(AI608&gt;=60,"Alta",IF(AI608&gt;=40,"Media","Bassa"))))</f>
        <v/>
      </c>
      <c r="AK608" s="11">
        <f>IF(B608="","",IF(U608="",TODAY()-B608,U608-B608))</f>
        <v/>
      </c>
      <c r="AL608" s="11">
        <f>IF(B608="","",IF(M608="Vinta","Chiusa - vinta",IF(M608="Persa","Chiusa - persa",IF(AND(U608="",TODAY()-B608&gt;1),"Contattare subito",IF(AND(M608="In corso",AH608&gt;7),"Lead in stallo",IF(AND(AN608&lt;&gt;"",AN608&lt;TODAY(),M608="In corso"),"Follow-up scaduto",IF(AND(K608="Offerta",Y608="",W608&lt;&gt;"",TODAY()-W608&gt;3),"Verificare offerta","OK"))))))</f>
        <v/>
      </c>
      <c r="AM608" s="38" t="n"/>
      <c r="AN608" s="39" t="n"/>
      <c r="AO608" s="11">
        <f>IF(AND(AN608&lt;&gt;"",AN608&lt;TODAY(),M608="In corso"),1,0)</f>
        <v/>
      </c>
      <c r="AP608" s="84">
        <f>IF(B608="","",IF(OR(M608="Vinta",M608="Persa"),0,IF(AL608="Contattare subito",50,0)+IF(AL608="Follow-up scaduto",40,0)+IF(AL608="Lead in stallo",35,0)+IF(AJ608="Hot",30,IF(AJ608="Alta",20,IF(AJ608="Media",10,0)))+IF(AO608=1,10,0)+L608/10+ROW()/100000))</f>
        <v/>
      </c>
    </row>
    <row r="609">
      <c r="A609" s="2">
        <f>IF(B609="","",ROW()-1)</f>
        <v/>
      </c>
      <c r="B609" s="2" t="n"/>
      <c r="C609" s="2" t="n"/>
      <c r="D609" s="2" t="n"/>
      <c r="E609" s="2" t="n"/>
      <c r="F609" s="2" t="n"/>
      <c r="G609" s="2" t="n"/>
      <c r="H609" s="2" t="n"/>
      <c r="I609" s="2" t="n"/>
      <c r="J609" s="2" t="n"/>
      <c r="K609" s="2" t="n"/>
      <c r="L609" s="2">
        <f>IF(K609="","",IF(K609="Nuovo",1,IF(K609="Tentativo contatto",1,IF(K609="Contattato",2,IF(K609="Qualificato",4,IF(K609="Visita fissata",5,IF(K609="Visita effettuata",6,IF(K609="Trattativa",7,IF(K609="Offerta",8,IF(K609="Prenotazione",9,IF(K609="Venduto",10,""))))))))))))</f>
        <v/>
      </c>
      <c r="M609" s="2" t="n"/>
      <c r="N609" s="2">
        <f>IF(L609&gt;=4,1,0)</f>
        <v/>
      </c>
      <c r="O609" s="2">
        <f>IF(L609&gt;=6,1,0)</f>
        <v/>
      </c>
      <c r="P609" s="2">
        <f>IF(L609&gt;=7,1,0)</f>
        <v/>
      </c>
      <c r="Q609" s="2">
        <f>IF(L609&gt;=8,1,0)</f>
        <v/>
      </c>
      <c r="R609" s="2">
        <f>IF(L609&gt;=9,1,0)</f>
        <v/>
      </c>
      <c r="S609" s="2">
        <f>IF(OR(L609=10,M609="Vinta"),1,0)</f>
        <v/>
      </c>
      <c r="T609" s="2">
        <f>IF(M609="Persa",1,0)</f>
        <v/>
      </c>
      <c r="U609" s="2" t="n"/>
      <c r="V609" s="2" t="n"/>
      <c r="W609" s="2" t="n"/>
      <c r="X609" s="2" t="n"/>
      <c r="Y609" s="17" t="n"/>
      <c r="Z609" s="17" t="n"/>
      <c r="AA609" s="17" t="n"/>
      <c r="AB609" s="2" t="n"/>
      <c r="AC609" s="2">
        <f>IF(B609="","",IF(AB609="",TODAY()-B609,AB609-B609))</f>
        <v/>
      </c>
      <c r="AD609" s="2" t="n"/>
      <c r="AE609" s="2" t="n"/>
      <c r="AF609" s="2" t="n"/>
      <c r="AG609" s="37">
        <f>IF(B609="","",MAX(B609,IF(U609="",0,U609),IF(W609="",0,W609),IF(AB609="",0,AB609),IF(AN609="",0,AN609)))</f>
        <v/>
      </c>
      <c r="AH609" s="11">
        <f>IF(AG609="","",TODAY()-AG609)</f>
        <v/>
      </c>
      <c r="AI609" s="11">
        <f>IF(B609="","",MIN(100,IF(J609&gt;=300000,20,IF(J609&gt;=200000,10,5))+IF(OR(C609="Referral",C609="Passaparola"),20,IF(OR(C609="Sito web",C609="LinkedIn",C609="Email marketing"),15,10))+IF(L609&gt;=8,25,IF(L609&gt;=6,18,IF(L609&gt;=4,12,5)))+IF(AND(V609&lt;&gt;"",V609&lt;&gt;"Non risponde",V609&lt;&gt;"Non interessato"),10,0)+IF(X609="Eseguita",10,0)+IF(Z609&gt;0,15,0)))</f>
        <v/>
      </c>
      <c r="AJ609" s="11">
        <f>IF(AI609="","",IF(AI609&gt;=80,"Hot",IF(AI609&gt;=60,"Alta",IF(AI609&gt;=40,"Media","Bassa"))))</f>
        <v/>
      </c>
      <c r="AK609" s="11">
        <f>IF(B609="","",IF(U609="",TODAY()-B609,U609-B609))</f>
        <v/>
      </c>
      <c r="AL609" s="11">
        <f>IF(B609="","",IF(M609="Vinta","Chiusa - vinta",IF(M609="Persa","Chiusa - persa",IF(AND(U609="",TODAY()-B609&gt;1),"Contattare subito",IF(AND(M609="In corso",AH609&gt;7),"Lead in stallo",IF(AND(AN609&lt;&gt;"",AN609&lt;TODAY(),M609="In corso"),"Follow-up scaduto",IF(AND(K609="Offerta",Y609="",W609&lt;&gt;"",TODAY()-W609&gt;3),"Verificare offerta","OK"))))))</f>
        <v/>
      </c>
      <c r="AM609" s="38" t="n"/>
      <c r="AN609" s="39" t="n"/>
      <c r="AO609" s="11">
        <f>IF(AND(AN609&lt;&gt;"",AN609&lt;TODAY(),M609="In corso"),1,0)</f>
        <v/>
      </c>
      <c r="AP609" s="84">
        <f>IF(B609="","",IF(OR(M609="Vinta",M609="Persa"),0,IF(AL609="Contattare subito",50,0)+IF(AL609="Follow-up scaduto",40,0)+IF(AL609="Lead in stallo",35,0)+IF(AJ609="Hot",30,IF(AJ609="Alta",20,IF(AJ609="Media",10,0)))+IF(AO609=1,10,0)+L609/10+ROW()/100000))</f>
        <v/>
      </c>
    </row>
    <row r="610">
      <c r="A610" s="2">
        <f>IF(B610="","",ROW()-1)</f>
        <v/>
      </c>
      <c r="B610" s="2" t="n"/>
      <c r="C610" s="2" t="n"/>
      <c r="D610" s="2" t="n"/>
      <c r="E610" s="2" t="n"/>
      <c r="F610" s="2" t="n"/>
      <c r="G610" s="2" t="n"/>
      <c r="H610" s="2" t="n"/>
      <c r="I610" s="2" t="n"/>
      <c r="J610" s="2" t="n"/>
      <c r="K610" s="2" t="n"/>
      <c r="L610" s="2">
        <f>IF(K610="","",IF(K610="Nuovo",1,IF(K610="Tentativo contatto",1,IF(K610="Contattato",2,IF(K610="Qualificato",4,IF(K610="Visita fissata",5,IF(K610="Visita effettuata",6,IF(K610="Trattativa",7,IF(K610="Offerta",8,IF(K610="Prenotazione",9,IF(K610="Venduto",10,""))))))))))))</f>
        <v/>
      </c>
      <c r="M610" s="2" t="n"/>
      <c r="N610" s="2">
        <f>IF(L610&gt;=4,1,0)</f>
        <v/>
      </c>
      <c r="O610" s="2">
        <f>IF(L610&gt;=6,1,0)</f>
        <v/>
      </c>
      <c r="P610" s="2">
        <f>IF(L610&gt;=7,1,0)</f>
        <v/>
      </c>
      <c r="Q610" s="2">
        <f>IF(L610&gt;=8,1,0)</f>
        <v/>
      </c>
      <c r="R610" s="2">
        <f>IF(L610&gt;=9,1,0)</f>
        <v/>
      </c>
      <c r="S610" s="2">
        <f>IF(OR(L610=10,M610="Vinta"),1,0)</f>
        <v/>
      </c>
      <c r="T610" s="2">
        <f>IF(M610="Persa",1,0)</f>
        <v/>
      </c>
      <c r="U610" s="2" t="n"/>
      <c r="V610" s="2" t="n"/>
      <c r="W610" s="2" t="n"/>
      <c r="X610" s="2" t="n"/>
      <c r="Y610" s="17" t="n"/>
      <c r="Z610" s="17" t="n"/>
      <c r="AA610" s="17" t="n"/>
      <c r="AB610" s="2" t="n"/>
      <c r="AC610" s="2">
        <f>IF(B610="","",IF(AB610="",TODAY()-B610,AB610-B610))</f>
        <v/>
      </c>
      <c r="AD610" s="2" t="n"/>
      <c r="AE610" s="2" t="n"/>
      <c r="AF610" s="2" t="n"/>
      <c r="AG610" s="37">
        <f>IF(B610="","",MAX(B610,IF(U610="",0,U610),IF(W610="",0,W610),IF(AB610="",0,AB610),IF(AN610="",0,AN610)))</f>
        <v/>
      </c>
      <c r="AH610" s="11">
        <f>IF(AG610="","",TODAY()-AG610)</f>
        <v/>
      </c>
      <c r="AI610" s="11">
        <f>IF(B610="","",MIN(100,IF(J610&gt;=300000,20,IF(J610&gt;=200000,10,5))+IF(OR(C610="Referral",C610="Passaparola"),20,IF(OR(C610="Sito web",C610="LinkedIn",C610="Email marketing"),15,10))+IF(L610&gt;=8,25,IF(L610&gt;=6,18,IF(L610&gt;=4,12,5)))+IF(AND(V610&lt;&gt;"",V610&lt;&gt;"Non risponde",V610&lt;&gt;"Non interessato"),10,0)+IF(X610="Eseguita",10,0)+IF(Z610&gt;0,15,0)))</f>
        <v/>
      </c>
      <c r="AJ610" s="11">
        <f>IF(AI610="","",IF(AI610&gt;=80,"Hot",IF(AI610&gt;=60,"Alta",IF(AI610&gt;=40,"Media","Bassa"))))</f>
        <v/>
      </c>
      <c r="AK610" s="11">
        <f>IF(B610="","",IF(U610="",TODAY()-B610,U610-B610))</f>
        <v/>
      </c>
      <c r="AL610" s="11">
        <f>IF(B610="","",IF(M610="Vinta","Chiusa - vinta",IF(M610="Persa","Chiusa - persa",IF(AND(U610="",TODAY()-B610&gt;1),"Contattare subito",IF(AND(M610="In corso",AH610&gt;7),"Lead in stallo",IF(AND(AN610&lt;&gt;"",AN610&lt;TODAY(),M610="In corso"),"Follow-up scaduto",IF(AND(K610="Offerta",Y610="",W610&lt;&gt;"",TODAY()-W610&gt;3),"Verificare offerta","OK"))))))</f>
        <v/>
      </c>
      <c r="AM610" s="38" t="n"/>
      <c r="AN610" s="39" t="n"/>
      <c r="AO610" s="11">
        <f>IF(AND(AN610&lt;&gt;"",AN610&lt;TODAY(),M610="In corso"),1,0)</f>
        <v/>
      </c>
      <c r="AP610" s="84">
        <f>IF(B610="","",IF(OR(M610="Vinta",M610="Persa"),0,IF(AL610="Contattare subito",50,0)+IF(AL610="Follow-up scaduto",40,0)+IF(AL610="Lead in stallo",35,0)+IF(AJ610="Hot",30,IF(AJ610="Alta",20,IF(AJ610="Media",10,0)))+IF(AO610=1,10,0)+L610/10+ROW()/100000))</f>
        <v/>
      </c>
    </row>
    <row r="611">
      <c r="A611" s="2">
        <f>IF(B611="","",ROW()-1)</f>
        <v/>
      </c>
      <c r="B611" s="2" t="n"/>
      <c r="C611" s="2" t="n"/>
      <c r="D611" s="2" t="n"/>
      <c r="E611" s="2" t="n"/>
      <c r="F611" s="2" t="n"/>
      <c r="G611" s="2" t="n"/>
      <c r="H611" s="2" t="n"/>
      <c r="I611" s="2" t="n"/>
      <c r="J611" s="2" t="n"/>
      <c r="K611" s="2" t="n"/>
      <c r="L611" s="2">
        <f>IF(K611="","",IF(K611="Nuovo",1,IF(K611="Tentativo contatto",1,IF(K611="Contattato",2,IF(K611="Qualificato",4,IF(K611="Visita fissata",5,IF(K611="Visita effettuata",6,IF(K611="Trattativa",7,IF(K611="Offerta",8,IF(K611="Prenotazione",9,IF(K611="Venduto",10,""))))))))))))</f>
        <v/>
      </c>
      <c r="M611" s="2" t="n"/>
      <c r="N611" s="2">
        <f>IF(L611&gt;=4,1,0)</f>
        <v/>
      </c>
      <c r="O611" s="2">
        <f>IF(L611&gt;=6,1,0)</f>
        <v/>
      </c>
      <c r="P611" s="2">
        <f>IF(L611&gt;=7,1,0)</f>
        <v/>
      </c>
      <c r="Q611" s="2">
        <f>IF(L611&gt;=8,1,0)</f>
        <v/>
      </c>
      <c r="R611" s="2">
        <f>IF(L611&gt;=9,1,0)</f>
        <v/>
      </c>
      <c r="S611" s="2">
        <f>IF(OR(L611=10,M611="Vinta"),1,0)</f>
        <v/>
      </c>
      <c r="T611" s="2">
        <f>IF(M611="Persa",1,0)</f>
        <v/>
      </c>
      <c r="U611" s="2" t="n"/>
      <c r="V611" s="2" t="n"/>
      <c r="W611" s="2" t="n"/>
      <c r="X611" s="2" t="n"/>
      <c r="Y611" s="17" t="n"/>
      <c r="Z611" s="17" t="n"/>
      <c r="AA611" s="17" t="n"/>
      <c r="AB611" s="2" t="n"/>
      <c r="AC611" s="2">
        <f>IF(B611="","",IF(AB611="",TODAY()-B611,AB611-B611))</f>
        <v/>
      </c>
      <c r="AD611" s="2" t="n"/>
      <c r="AE611" s="2" t="n"/>
      <c r="AF611" s="2" t="n"/>
      <c r="AG611" s="37">
        <f>IF(B611="","",MAX(B611,IF(U611="",0,U611),IF(W611="",0,W611),IF(AB611="",0,AB611),IF(AN611="",0,AN611)))</f>
        <v/>
      </c>
      <c r="AH611" s="11">
        <f>IF(AG611="","",TODAY()-AG611)</f>
        <v/>
      </c>
      <c r="AI611" s="11">
        <f>IF(B611="","",MIN(100,IF(J611&gt;=300000,20,IF(J611&gt;=200000,10,5))+IF(OR(C611="Referral",C611="Passaparola"),20,IF(OR(C611="Sito web",C611="LinkedIn",C611="Email marketing"),15,10))+IF(L611&gt;=8,25,IF(L611&gt;=6,18,IF(L611&gt;=4,12,5)))+IF(AND(V611&lt;&gt;"",V611&lt;&gt;"Non risponde",V611&lt;&gt;"Non interessato"),10,0)+IF(X611="Eseguita",10,0)+IF(Z611&gt;0,15,0)))</f>
        <v/>
      </c>
      <c r="AJ611" s="11">
        <f>IF(AI611="","",IF(AI611&gt;=80,"Hot",IF(AI611&gt;=60,"Alta",IF(AI611&gt;=40,"Media","Bassa"))))</f>
        <v/>
      </c>
      <c r="AK611" s="11">
        <f>IF(B611="","",IF(U611="",TODAY()-B611,U611-B611))</f>
        <v/>
      </c>
      <c r="AL611" s="11">
        <f>IF(B611="","",IF(M611="Vinta","Chiusa - vinta",IF(M611="Persa","Chiusa - persa",IF(AND(U611="",TODAY()-B611&gt;1),"Contattare subito",IF(AND(M611="In corso",AH611&gt;7),"Lead in stallo",IF(AND(AN611&lt;&gt;"",AN611&lt;TODAY(),M611="In corso"),"Follow-up scaduto",IF(AND(K611="Offerta",Y611="",W611&lt;&gt;"",TODAY()-W611&gt;3),"Verificare offerta","OK"))))))</f>
        <v/>
      </c>
      <c r="AM611" s="38" t="n"/>
      <c r="AN611" s="39" t="n"/>
      <c r="AO611" s="11">
        <f>IF(AND(AN611&lt;&gt;"",AN611&lt;TODAY(),M611="In corso"),1,0)</f>
        <v/>
      </c>
      <c r="AP611" s="84">
        <f>IF(B611="","",IF(OR(M611="Vinta",M611="Persa"),0,IF(AL611="Contattare subito",50,0)+IF(AL611="Follow-up scaduto",40,0)+IF(AL611="Lead in stallo",35,0)+IF(AJ611="Hot",30,IF(AJ611="Alta",20,IF(AJ611="Media",10,0)))+IF(AO611=1,10,0)+L611/10+ROW()/100000))</f>
        <v/>
      </c>
    </row>
    <row r="612">
      <c r="A612" s="2">
        <f>IF(B612="","",ROW()-1)</f>
        <v/>
      </c>
      <c r="B612" s="2" t="n"/>
      <c r="C612" s="2" t="n"/>
      <c r="D612" s="2" t="n"/>
      <c r="E612" s="2" t="n"/>
      <c r="F612" s="2" t="n"/>
      <c r="G612" s="2" t="n"/>
      <c r="H612" s="2" t="n"/>
      <c r="I612" s="2" t="n"/>
      <c r="J612" s="2" t="n"/>
      <c r="K612" s="2" t="n"/>
      <c r="L612" s="2">
        <f>IF(K612="","",IF(K612="Nuovo",1,IF(K612="Tentativo contatto",1,IF(K612="Contattato",2,IF(K612="Qualificato",4,IF(K612="Visita fissata",5,IF(K612="Visita effettuata",6,IF(K612="Trattativa",7,IF(K612="Offerta",8,IF(K612="Prenotazione",9,IF(K612="Venduto",10,""))))))))))))</f>
        <v/>
      </c>
      <c r="M612" s="2" t="n"/>
      <c r="N612" s="2">
        <f>IF(L612&gt;=4,1,0)</f>
        <v/>
      </c>
      <c r="O612" s="2">
        <f>IF(L612&gt;=6,1,0)</f>
        <v/>
      </c>
      <c r="P612" s="2">
        <f>IF(L612&gt;=7,1,0)</f>
        <v/>
      </c>
      <c r="Q612" s="2">
        <f>IF(L612&gt;=8,1,0)</f>
        <v/>
      </c>
      <c r="R612" s="2">
        <f>IF(L612&gt;=9,1,0)</f>
        <v/>
      </c>
      <c r="S612" s="2">
        <f>IF(OR(L612=10,M612="Vinta"),1,0)</f>
        <v/>
      </c>
      <c r="T612" s="2">
        <f>IF(M612="Persa",1,0)</f>
        <v/>
      </c>
      <c r="U612" s="2" t="n"/>
      <c r="V612" s="2" t="n"/>
      <c r="W612" s="2" t="n"/>
      <c r="X612" s="2" t="n"/>
      <c r="Y612" s="17" t="n"/>
      <c r="Z612" s="17" t="n"/>
      <c r="AA612" s="17" t="n"/>
      <c r="AB612" s="2" t="n"/>
      <c r="AC612" s="2">
        <f>IF(B612="","",IF(AB612="",TODAY()-B612,AB612-B612))</f>
        <v/>
      </c>
      <c r="AD612" s="2" t="n"/>
      <c r="AE612" s="2" t="n"/>
      <c r="AF612" s="2" t="n"/>
      <c r="AG612" s="37">
        <f>IF(B612="","",MAX(B612,IF(U612="",0,U612),IF(W612="",0,W612),IF(AB612="",0,AB612),IF(AN612="",0,AN612)))</f>
        <v/>
      </c>
      <c r="AH612" s="11">
        <f>IF(AG612="","",TODAY()-AG612)</f>
        <v/>
      </c>
      <c r="AI612" s="11">
        <f>IF(B612="","",MIN(100,IF(J612&gt;=300000,20,IF(J612&gt;=200000,10,5))+IF(OR(C612="Referral",C612="Passaparola"),20,IF(OR(C612="Sito web",C612="LinkedIn",C612="Email marketing"),15,10))+IF(L612&gt;=8,25,IF(L612&gt;=6,18,IF(L612&gt;=4,12,5)))+IF(AND(V612&lt;&gt;"",V612&lt;&gt;"Non risponde",V612&lt;&gt;"Non interessato"),10,0)+IF(X612="Eseguita",10,0)+IF(Z612&gt;0,15,0)))</f>
        <v/>
      </c>
      <c r="AJ612" s="11">
        <f>IF(AI612="","",IF(AI612&gt;=80,"Hot",IF(AI612&gt;=60,"Alta",IF(AI612&gt;=40,"Media","Bassa"))))</f>
        <v/>
      </c>
      <c r="AK612" s="11">
        <f>IF(B612="","",IF(U612="",TODAY()-B612,U612-B612))</f>
        <v/>
      </c>
      <c r="AL612" s="11">
        <f>IF(B612="","",IF(M612="Vinta","Chiusa - vinta",IF(M612="Persa","Chiusa - persa",IF(AND(U612="",TODAY()-B612&gt;1),"Contattare subito",IF(AND(M612="In corso",AH612&gt;7),"Lead in stallo",IF(AND(AN612&lt;&gt;"",AN612&lt;TODAY(),M612="In corso"),"Follow-up scaduto",IF(AND(K612="Offerta",Y612="",W612&lt;&gt;"",TODAY()-W612&gt;3),"Verificare offerta","OK"))))))</f>
        <v/>
      </c>
      <c r="AM612" s="38" t="n"/>
      <c r="AN612" s="39" t="n"/>
      <c r="AO612" s="11">
        <f>IF(AND(AN612&lt;&gt;"",AN612&lt;TODAY(),M612="In corso"),1,0)</f>
        <v/>
      </c>
      <c r="AP612" s="84">
        <f>IF(B612="","",IF(OR(M612="Vinta",M612="Persa"),0,IF(AL612="Contattare subito",50,0)+IF(AL612="Follow-up scaduto",40,0)+IF(AL612="Lead in stallo",35,0)+IF(AJ612="Hot",30,IF(AJ612="Alta",20,IF(AJ612="Media",10,0)))+IF(AO612=1,10,0)+L612/10+ROW()/100000))</f>
        <v/>
      </c>
    </row>
    <row r="613">
      <c r="A613" s="2">
        <f>IF(B613="","",ROW()-1)</f>
        <v/>
      </c>
      <c r="B613" s="2" t="n"/>
      <c r="C613" s="2" t="n"/>
      <c r="D613" s="2" t="n"/>
      <c r="E613" s="2" t="n"/>
      <c r="F613" s="2" t="n"/>
      <c r="G613" s="2" t="n"/>
      <c r="H613" s="2" t="n"/>
      <c r="I613" s="2" t="n"/>
      <c r="J613" s="2" t="n"/>
      <c r="K613" s="2" t="n"/>
      <c r="L613" s="2">
        <f>IF(K613="","",IF(K613="Nuovo",1,IF(K613="Tentativo contatto",1,IF(K613="Contattato",2,IF(K613="Qualificato",4,IF(K613="Visita fissata",5,IF(K613="Visita effettuata",6,IF(K613="Trattativa",7,IF(K613="Offerta",8,IF(K613="Prenotazione",9,IF(K613="Venduto",10,""))))))))))))</f>
        <v/>
      </c>
      <c r="M613" s="2" t="n"/>
      <c r="N613" s="2">
        <f>IF(L613&gt;=4,1,0)</f>
        <v/>
      </c>
      <c r="O613" s="2">
        <f>IF(L613&gt;=6,1,0)</f>
        <v/>
      </c>
      <c r="P613" s="2">
        <f>IF(L613&gt;=7,1,0)</f>
        <v/>
      </c>
      <c r="Q613" s="2">
        <f>IF(L613&gt;=8,1,0)</f>
        <v/>
      </c>
      <c r="R613" s="2">
        <f>IF(L613&gt;=9,1,0)</f>
        <v/>
      </c>
      <c r="S613" s="2">
        <f>IF(OR(L613=10,M613="Vinta"),1,0)</f>
        <v/>
      </c>
      <c r="T613" s="2">
        <f>IF(M613="Persa",1,0)</f>
        <v/>
      </c>
      <c r="U613" s="2" t="n"/>
      <c r="V613" s="2" t="n"/>
      <c r="W613" s="2" t="n"/>
      <c r="X613" s="2" t="n"/>
      <c r="Y613" s="17" t="n"/>
      <c r="Z613" s="17" t="n"/>
      <c r="AA613" s="17" t="n"/>
      <c r="AB613" s="2" t="n"/>
      <c r="AC613" s="2">
        <f>IF(B613="","",IF(AB613="",TODAY()-B613,AB613-B613))</f>
        <v/>
      </c>
      <c r="AD613" s="2" t="n"/>
      <c r="AE613" s="2" t="n"/>
      <c r="AF613" s="2" t="n"/>
      <c r="AG613" s="37">
        <f>IF(B613="","",MAX(B613,IF(U613="",0,U613),IF(W613="",0,W613),IF(AB613="",0,AB613),IF(AN613="",0,AN613)))</f>
        <v/>
      </c>
      <c r="AH613" s="11">
        <f>IF(AG613="","",TODAY()-AG613)</f>
        <v/>
      </c>
      <c r="AI613" s="11">
        <f>IF(B613="","",MIN(100,IF(J613&gt;=300000,20,IF(J613&gt;=200000,10,5))+IF(OR(C613="Referral",C613="Passaparola"),20,IF(OR(C613="Sito web",C613="LinkedIn",C613="Email marketing"),15,10))+IF(L613&gt;=8,25,IF(L613&gt;=6,18,IF(L613&gt;=4,12,5)))+IF(AND(V613&lt;&gt;"",V613&lt;&gt;"Non risponde",V613&lt;&gt;"Non interessato"),10,0)+IF(X613="Eseguita",10,0)+IF(Z613&gt;0,15,0)))</f>
        <v/>
      </c>
      <c r="AJ613" s="11">
        <f>IF(AI613="","",IF(AI613&gt;=80,"Hot",IF(AI613&gt;=60,"Alta",IF(AI613&gt;=40,"Media","Bassa"))))</f>
        <v/>
      </c>
      <c r="AK613" s="11">
        <f>IF(B613="","",IF(U613="",TODAY()-B613,U613-B613))</f>
        <v/>
      </c>
      <c r="AL613" s="11">
        <f>IF(B613="","",IF(M613="Vinta","Chiusa - vinta",IF(M613="Persa","Chiusa - persa",IF(AND(U613="",TODAY()-B613&gt;1),"Contattare subito",IF(AND(M613="In corso",AH613&gt;7),"Lead in stallo",IF(AND(AN613&lt;&gt;"",AN613&lt;TODAY(),M613="In corso"),"Follow-up scaduto",IF(AND(K613="Offerta",Y613="",W613&lt;&gt;"",TODAY()-W613&gt;3),"Verificare offerta","OK"))))))</f>
        <v/>
      </c>
      <c r="AM613" s="38" t="n"/>
      <c r="AN613" s="39" t="n"/>
      <c r="AO613" s="11">
        <f>IF(AND(AN613&lt;&gt;"",AN613&lt;TODAY(),M613="In corso"),1,0)</f>
        <v/>
      </c>
      <c r="AP613" s="84">
        <f>IF(B613="","",IF(OR(M613="Vinta",M613="Persa"),0,IF(AL613="Contattare subito",50,0)+IF(AL613="Follow-up scaduto",40,0)+IF(AL613="Lead in stallo",35,0)+IF(AJ613="Hot",30,IF(AJ613="Alta",20,IF(AJ613="Media",10,0)))+IF(AO613=1,10,0)+L613/10+ROW()/100000))</f>
        <v/>
      </c>
    </row>
    <row r="614">
      <c r="A614" s="2">
        <f>IF(B614="","",ROW()-1)</f>
        <v/>
      </c>
      <c r="B614" s="2" t="n"/>
      <c r="C614" s="2" t="n"/>
      <c r="D614" s="2" t="n"/>
      <c r="E614" s="2" t="n"/>
      <c r="F614" s="2" t="n"/>
      <c r="G614" s="2" t="n"/>
      <c r="H614" s="2" t="n"/>
      <c r="I614" s="2" t="n"/>
      <c r="J614" s="2" t="n"/>
      <c r="K614" s="2" t="n"/>
      <c r="L614" s="2">
        <f>IF(K614="","",IF(K614="Nuovo",1,IF(K614="Tentativo contatto",1,IF(K614="Contattato",2,IF(K614="Qualificato",4,IF(K614="Visita fissata",5,IF(K614="Visita effettuata",6,IF(K614="Trattativa",7,IF(K614="Offerta",8,IF(K614="Prenotazione",9,IF(K614="Venduto",10,""))))))))))))</f>
        <v/>
      </c>
      <c r="M614" s="2" t="n"/>
      <c r="N614" s="2">
        <f>IF(L614&gt;=4,1,0)</f>
        <v/>
      </c>
      <c r="O614" s="2">
        <f>IF(L614&gt;=6,1,0)</f>
        <v/>
      </c>
      <c r="P614" s="2">
        <f>IF(L614&gt;=7,1,0)</f>
        <v/>
      </c>
      <c r="Q614" s="2">
        <f>IF(L614&gt;=8,1,0)</f>
        <v/>
      </c>
      <c r="R614" s="2">
        <f>IF(L614&gt;=9,1,0)</f>
        <v/>
      </c>
      <c r="S614" s="2">
        <f>IF(OR(L614=10,M614="Vinta"),1,0)</f>
        <v/>
      </c>
      <c r="T614" s="2">
        <f>IF(M614="Persa",1,0)</f>
        <v/>
      </c>
      <c r="U614" s="2" t="n"/>
      <c r="V614" s="2" t="n"/>
      <c r="W614" s="2" t="n"/>
      <c r="X614" s="2" t="n"/>
      <c r="Y614" s="17" t="n"/>
      <c r="Z614" s="17" t="n"/>
      <c r="AA614" s="17" t="n"/>
      <c r="AB614" s="2" t="n"/>
      <c r="AC614" s="2">
        <f>IF(B614="","",IF(AB614="",TODAY()-B614,AB614-B614))</f>
        <v/>
      </c>
      <c r="AD614" s="2" t="n"/>
      <c r="AE614" s="2" t="n"/>
      <c r="AF614" s="2" t="n"/>
      <c r="AG614" s="37">
        <f>IF(B614="","",MAX(B614,IF(U614="",0,U614),IF(W614="",0,W614),IF(AB614="",0,AB614),IF(AN614="",0,AN614)))</f>
        <v/>
      </c>
      <c r="AH614" s="11">
        <f>IF(AG614="","",TODAY()-AG614)</f>
        <v/>
      </c>
      <c r="AI614" s="11">
        <f>IF(B614="","",MIN(100,IF(J614&gt;=300000,20,IF(J614&gt;=200000,10,5))+IF(OR(C614="Referral",C614="Passaparola"),20,IF(OR(C614="Sito web",C614="LinkedIn",C614="Email marketing"),15,10))+IF(L614&gt;=8,25,IF(L614&gt;=6,18,IF(L614&gt;=4,12,5)))+IF(AND(V614&lt;&gt;"",V614&lt;&gt;"Non risponde",V614&lt;&gt;"Non interessato"),10,0)+IF(X614="Eseguita",10,0)+IF(Z614&gt;0,15,0)))</f>
        <v/>
      </c>
      <c r="AJ614" s="11">
        <f>IF(AI614="","",IF(AI614&gt;=80,"Hot",IF(AI614&gt;=60,"Alta",IF(AI614&gt;=40,"Media","Bassa"))))</f>
        <v/>
      </c>
      <c r="AK614" s="11">
        <f>IF(B614="","",IF(U614="",TODAY()-B614,U614-B614))</f>
        <v/>
      </c>
      <c r="AL614" s="11">
        <f>IF(B614="","",IF(M614="Vinta","Chiusa - vinta",IF(M614="Persa","Chiusa - persa",IF(AND(U614="",TODAY()-B614&gt;1),"Contattare subito",IF(AND(M614="In corso",AH614&gt;7),"Lead in stallo",IF(AND(AN614&lt;&gt;"",AN614&lt;TODAY(),M614="In corso"),"Follow-up scaduto",IF(AND(K614="Offerta",Y614="",W614&lt;&gt;"",TODAY()-W614&gt;3),"Verificare offerta","OK"))))))</f>
        <v/>
      </c>
      <c r="AM614" s="38" t="n"/>
      <c r="AN614" s="39" t="n"/>
      <c r="AO614" s="11">
        <f>IF(AND(AN614&lt;&gt;"",AN614&lt;TODAY(),M614="In corso"),1,0)</f>
        <v/>
      </c>
      <c r="AP614" s="84">
        <f>IF(B614="","",IF(OR(M614="Vinta",M614="Persa"),0,IF(AL614="Contattare subito",50,0)+IF(AL614="Follow-up scaduto",40,0)+IF(AL614="Lead in stallo",35,0)+IF(AJ614="Hot",30,IF(AJ614="Alta",20,IF(AJ614="Media",10,0)))+IF(AO614=1,10,0)+L614/10+ROW()/100000))</f>
        <v/>
      </c>
    </row>
    <row r="615">
      <c r="A615" s="2">
        <f>IF(B615="","",ROW()-1)</f>
        <v/>
      </c>
      <c r="B615" s="2" t="n"/>
      <c r="C615" s="2" t="n"/>
      <c r="D615" s="2" t="n"/>
      <c r="E615" s="2" t="n"/>
      <c r="F615" s="2" t="n"/>
      <c r="G615" s="2" t="n"/>
      <c r="H615" s="2" t="n"/>
      <c r="I615" s="2" t="n"/>
      <c r="J615" s="2" t="n"/>
      <c r="K615" s="2" t="n"/>
      <c r="L615" s="2">
        <f>IF(K615="","",IF(K615="Nuovo",1,IF(K615="Tentativo contatto",1,IF(K615="Contattato",2,IF(K615="Qualificato",4,IF(K615="Visita fissata",5,IF(K615="Visita effettuata",6,IF(K615="Trattativa",7,IF(K615="Offerta",8,IF(K615="Prenotazione",9,IF(K615="Venduto",10,""))))))))))))</f>
        <v/>
      </c>
      <c r="M615" s="2" t="n"/>
      <c r="N615" s="2">
        <f>IF(L615&gt;=4,1,0)</f>
        <v/>
      </c>
      <c r="O615" s="2">
        <f>IF(L615&gt;=6,1,0)</f>
        <v/>
      </c>
      <c r="P615" s="2">
        <f>IF(L615&gt;=7,1,0)</f>
        <v/>
      </c>
      <c r="Q615" s="2">
        <f>IF(L615&gt;=8,1,0)</f>
        <v/>
      </c>
      <c r="R615" s="2">
        <f>IF(L615&gt;=9,1,0)</f>
        <v/>
      </c>
      <c r="S615" s="2">
        <f>IF(OR(L615=10,M615="Vinta"),1,0)</f>
        <v/>
      </c>
      <c r="T615" s="2">
        <f>IF(M615="Persa",1,0)</f>
        <v/>
      </c>
      <c r="U615" s="2" t="n"/>
      <c r="V615" s="2" t="n"/>
      <c r="W615" s="2" t="n"/>
      <c r="X615" s="2" t="n"/>
      <c r="Y615" s="17" t="n"/>
      <c r="Z615" s="17" t="n"/>
      <c r="AA615" s="17" t="n"/>
      <c r="AB615" s="2" t="n"/>
      <c r="AC615" s="2">
        <f>IF(B615="","",IF(AB615="",TODAY()-B615,AB615-B615))</f>
        <v/>
      </c>
      <c r="AD615" s="2" t="n"/>
      <c r="AE615" s="2" t="n"/>
      <c r="AF615" s="2" t="n"/>
      <c r="AG615" s="37">
        <f>IF(B615="","",MAX(B615,IF(U615="",0,U615),IF(W615="",0,W615),IF(AB615="",0,AB615),IF(AN615="",0,AN615)))</f>
        <v/>
      </c>
      <c r="AH615" s="11">
        <f>IF(AG615="","",TODAY()-AG615)</f>
        <v/>
      </c>
      <c r="AI615" s="11">
        <f>IF(B615="","",MIN(100,IF(J615&gt;=300000,20,IF(J615&gt;=200000,10,5))+IF(OR(C615="Referral",C615="Passaparola"),20,IF(OR(C615="Sito web",C615="LinkedIn",C615="Email marketing"),15,10))+IF(L615&gt;=8,25,IF(L615&gt;=6,18,IF(L615&gt;=4,12,5)))+IF(AND(V615&lt;&gt;"",V615&lt;&gt;"Non risponde",V615&lt;&gt;"Non interessato"),10,0)+IF(X615="Eseguita",10,0)+IF(Z615&gt;0,15,0)))</f>
        <v/>
      </c>
      <c r="AJ615" s="11">
        <f>IF(AI615="","",IF(AI615&gt;=80,"Hot",IF(AI615&gt;=60,"Alta",IF(AI615&gt;=40,"Media","Bassa"))))</f>
        <v/>
      </c>
      <c r="AK615" s="11">
        <f>IF(B615="","",IF(U615="",TODAY()-B615,U615-B615))</f>
        <v/>
      </c>
      <c r="AL615" s="11">
        <f>IF(B615="","",IF(M615="Vinta","Chiusa - vinta",IF(M615="Persa","Chiusa - persa",IF(AND(U615="",TODAY()-B615&gt;1),"Contattare subito",IF(AND(M615="In corso",AH615&gt;7),"Lead in stallo",IF(AND(AN615&lt;&gt;"",AN615&lt;TODAY(),M615="In corso"),"Follow-up scaduto",IF(AND(K615="Offerta",Y615="",W615&lt;&gt;"",TODAY()-W615&gt;3),"Verificare offerta","OK"))))))</f>
        <v/>
      </c>
      <c r="AM615" s="38" t="n"/>
      <c r="AN615" s="39" t="n"/>
      <c r="AO615" s="11">
        <f>IF(AND(AN615&lt;&gt;"",AN615&lt;TODAY(),M615="In corso"),1,0)</f>
        <v/>
      </c>
      <c r="AP615" s="84">
        <f>IF(B615="","",IF(OR(M615="Vinta",M615="Persa"),0,IF(AL615="Contattare subito",50,0)+IF(AL615="Follow-up scaduto",40,0)+IF(AL615="Lead in stallo",35,0)+IF(AJ615="Hot",30,IF(AJ615="Alta",20,IF(AJ615="Media",10,0)))+IF(AO615=1,10,0)+L615/10+ROW()/100000))</f>
        <v/>
      </c>
    </row>
    <row r="616">
      <c r="A616" s="2">
        <f>IF(B616="","",ROW()-1)</f>
        <v/>
      </c>
      <c r="B616" s="2" t="n"/>
      <c r="C616" s="2" t="n"/>
      <c r="D616" s="2" t="n"/>
      <c r="E616" s="2" t="n"/>
      <c r="F616" s="2" t="n"/>
      <c r="G616" s="2" t="n"/>
      <c r="H616" s="2" t="n"/>
      <c r="I616" s="2" t="n"/>
      <c r="J616" s="2" t="n"/>
      <c r="K616" s="2" t="n"/>
      <c r="L616" s="2">
        <f>IF(K616="","",IF(K616="Nuovo",1,IF(K616="Tentativo contatto",1,IF(K616="Contattato",2,IF(K616="Qualificato",4,IF(K616="Visita fissata",5,IF(K616="Visita effettuata",6,IF(K616="Trattativa",7,IF(K616="Offerta",8,IF(K616="Prenotazione",9,IF(K616="Venduto",10,""))))))))))))</f>
        <v/>
      </c>
      <c r="M616" s="2" t="n"/>
      <c r="N616" s="2">
        <f>IF(L616&gt;=4,1,0)</f>
        <v/>
      </c>
      <c r="O616" s="2">
        <f>IF(L616&gt;=6,1,0)</f>
        <v/>
      </c>
      <c r="P616" s="2">
        <f>IF(L616&gt;=7,1,0)</f>
        <v/>
      </c>
      <c r="Q616" s="2">
        <f>IF(L616&gt;=8,1,0)</f>
        <v/>
      </c>
      <c r="R616" s="2">
        <f>IF(L616&gt;=9,1,0)</f>
        <v/>
      </c>
      <c r="S616" s="2">
        <f>IF(OR(L616=10,M616="Vinta"),1,0)</f>
        <v/>
      </c>
      <c r="T616" s="2">
        <f>IF(M616="Persa",1,0)</f>
        <v/>
      </c>
      <c r="U616" s="2" t="n"/>
      <c r="V616" s="2" t="n"/>
      <c r="W616" s="2" t="n"/>
      <c r="X616" s="2" t="n"/>
      <c r="Y616" s="17" t="n"/>
      <c r="Z616" s="17" t="n"/>
      <c r="AA616" s="17" t="n"/>
      <c r="AB616" s="2" t="n"/>
      <c r="AC616" s="2">
        <f>IF(B616="","",IF(AB616="",TODAY()-B616,AB616-B616))</f>
        <v/>
      </c>
      <c r="AD616" s="2" t="n"/>
      <c r="AE616" s="2" t="n"/>
      <c r="AF616" s="2" t="n"/>
      <c r="AG616" s="37">
        <f>IF(B616="","",MAX(B616,IF(U616="",0,U616),IF(W616="",0,W616),IF(AB616="",0,AB616),IF(AN616="",0,AN616)))</f>
        <v/>
      </c>
      <c r="AH616" s="11">
        <f>IF(AG616="","",TODAY()-AG616)</f>
        <v/>
      </c>
      <c r="AI616" s="11">
        <f>IF(B616="","",MIN(100,IF(J616&gt;=300000,20,IF(J616&gt;=200000,10,5))+IF(OR(C616="Referral",C616="Passaparola"),20,IF(OR(C616="Sito web",C616="LinkedIn",C616="Email marketing"),15,10))+IF(L616&gt;=8,25,IF(L616&gt;=6,18,IF(L616&gt;=4,12,5)))+IF(AND(V616&lt;&gt;"",V616&lt;&gt;"Non risponde",V616&lt;&gt;"Non interessato"),10,0)+IF(X616="Eseguita",10,0)+IF(Z616&gt;0,15,0)))</f>
        <v/>
      </c>
      <c r="AJ616" s="11">
        <f>IF(AI616="","",IF(AI616&gt;=80,"Hot",IF(AI616&gt;=60,"Alta",IF(AI616&gt;=40,"Media","Bassa"))))</f>
        <v/>
      </c>
      <c r="AK616" s="11">
        <f>IF(B616="","",IF(U616="",TODAY()-B616,U616-B616))</f>
        <v/>
      </c>
      <c r="AL616" s="11">
        <f>IF(B616="","",IF(M616="Vinta","Chiusa - vinta",IF(M616="Persa","Chiusa - persa",IF(AND(U616="",TODAY()-B616&gt;1),"Contattare subito",IF(AND(M616="In corso",AH616&gt;7),"Lead in stallo",IF(AND(AN616&lt;&gt;"",AN616&lt;TODAY(),M616="In corso"),"Follow-up scaduto",IF(AND(K616="Offerta",Y616="",W616&lt;&gt;"",TODAY()-W616&gt;3),"Verificare offerta","OK"))))))</f>
        <v/>
      </c>
      <c r="AM616" s="38" t="n"/>
      <c r="AN616" s="39" t="n"/>
      <c r="AO616" s="11">
        <f>IF(AND(AN616&lt;&gt;"",AN616&lt;TODAY(),M616="In corso"),1,0)</f>
        <v/>
      </c>
      <c r="AP616" s="84">
        <f>IF(B616="","",IF(OR(M616="Vinta",M616="Persa"),0,IF(AL616="Contattare subito",50,0)+IF(AL616="Follow-up scaduto",40,0)+IF(AL616="Lead in stallo",35,0)+IF(AJ616="Hot",30,IF(AJ616="Alta",20,IF(AJ616="Media",10,0)))+IF(AO616=1,10,0)+L616/10+ROW()/100000))</f>
        <v/>
      </c>
    </row>
    <row r="617">
      <c r="A617" s="2">
        <f>IF(B617="","",ROW()-1)</f>
        <v/>
      </c>
      <c r="B617" s="2" t="n"/>
      <c r="C617" s="2" t="n"/>
      <c r="D617" s="2" t="n"/>
      <c r="E617" s="2" t="n"/>
      <c r="F617" s="2" t="n"/>
      <c r="G617" s="2" t="n"/>
      <c r="H617" s="2" t="n"/>
      <c r="I617" s="2" t="n"/>
      <c r="J617" s="2" t="n"/>
      <c r="K617" s="2" t="n"/>
      <c r="L617" s="2">
        <f>IF(K617="","",IF(K617="Nuovo",1,IF(K617="Tentativo contatto",1,IF(K617="Contattato",2,IF(K617="Qualificato",4,IF(K617="Visita fissata",5,IF(K617="Visita effettuata",6,IF(K617="Trattativa",7,IF(K617="Offerta",8,IF(K617="Prenotazione",9,IF(K617="Venduto",10,""))))))))))))</f>
        <v/>
      </c>
      <c r="M617" s="2" t="n"/>
      <c r="N617" s="2">
        <f>IF(L617&gt;=4,1,0)</f>
        <v/>
      </c>
      <c r="O617" s="2">
        <f>IF(L617&gt;=6,1,0)</f>
        <v/>
      </c>
      <c r="P617" s="2">
        <f>IF(L617&gt;=7,1,0)</f>
        <v/>
      </c>
      <c r="Q617" s="2">
        <f>IF(L617&gt;=8,1,0)</f>
        <v/>
      </c>
      <c r="R617" s="2">
        <f>IF(L617&gt;=9,1,0)</f>
        <v/>
      </c>
      <c r="S617" s="2">
        <f>IF(OR(L617=10,M617="Vinta"),1,0)</f>
        <v/>
      </c>
      <c r="T617" s="2">
        <f>IF(M617="Persa",1,0)</f>
        <v/>
      </c>
      <c r="U617" s="2" t="n"/>
      <c r="V617" s="2" t="n"/>
      <c r="W617" s="2" t="n"/>
      <c r="X617" s="2" t="n"/>
      <c r="Y617" s="17" t="n"/>
      <c r="Z617" s="17" t="n"/>
      <c r="AA617" s="17" t="n"/>
      <c r="AB617" s="2" t="n"/>
      <c r="AC617" s="2">
        <f>IF(B617="","",IF(AB617="",TODAY()-B617,AB617-B617))</f>
        <v/>
      </c>
      <c r="AD617" s="2" t="n"/>
      <c r="AE617" s="2" t="n"/>
      <c r="AF617" s="2" t="n"/>
      <c r="AG617" s="37">
        <f>IF(B617="","",MAX(B617,IF(U617="",0,U617),IF(W617="",0,W617),IF(AB617="",0,AB617),IF(AN617="",0,AN617)))</f>
        <v/>
      </c>
      <c r="AH617" s="11">
        <f>IF(AG617="","",TODAY()-AG617)</f>
        <v/>
      </c>
      <c r="AI617" s="11">
        <f>IF(B617="","",MIN(100,IF(J617&gt;=300000,20,IF(J617&gt;=200000,10,5))+IF(OR(C617="Referral",C617="Passaparola"),20,IF(OR(C617="Sito web",C617="LinkedIn",C617="Email marketing"),15,10))+IF(L617&gt;=8,25,IF(L617&gt;=6,18,IF(L617&gt;=4,12,5)))+IF(AND(V617&lt;&gt;"",V617&lt;&gt;"Non risponde",V617&lt;&gt;"Non interessato"),10,0)+IF(X617="Eseguita",10,0)+IF(Z617&gt;0,15,0)))</f>
        <v/>
      </c>
      <c r="AJ617" s="11">
        <f>IF(AI617="","",IF(AI617&gt;=80,"Hot",IF(AI617&gt;=60,"Alta",IF(AI617&gt;=40,"Media","Bassa"))))</f>
        <v/>
      </c>
      <c r="AK617" s="11">
        <f>IF(B617="","",IF(U617="",TODAY()-B617,U617-B617))</f>
        <v/>
      </c>
      <c r="AL617" s="11">
        <f>IF(B617="","",IF(M617="Vinta","Chiusa - vinta",IF(M617="Persa","Chiusa - persa",IF(AND(U617="",TODAY()-B617&gt;1),"Contattare subito",IF(AND(M617="In corso",AH617&gt;7),"Lead in stallo",IF(AND(AN617&lt;&gt;"",AN617&lt;TODAY(),M617="In corso"),"Follow-up scaduto",IF(AND(K617="Offerta",Y617="",W617&lt;&gt;"",TODAY()-W617&gt;3),"Verificare offerta","OK"))))))</f>
        <v/>
      </c>
      <c r="AM617" s="38" t="n"/>
      <c r="AN617" s="39" t="n"/>
      <c r="AO617" s="11">
        <f>IF(AND(AN617&lt;&gt;"",AN617&lt;TODAY(),M617="In corso"),1,0)</f>
        <v/>
      </c>
      <c r="AP617" s="84">
        <f>IF(B617="","",IF(OR(M617="Vinta",M617="Persa"),0,IF(AL617="Contattare subito",50,0)+IF(AL617="Follow-up scaduto",40,0)+IF(AL617="Lead in stallo",35,0)+IF(AJ617="Hot",30,IF(AJ617="Alta",20,IF(AJ617="Media",10,0)))+IF(AO617=1,10,0)+L617/10+ROW()/100000))</f>
        <v/>
      </c>
    </row>
    <row r="618">
      <c r="A618" s="2">
        <f>IF(B618="","",ROW()-1)</f>
        <v/>
      </c>
      <c r="B618" s="2" t="n"/>
      <c r="C618" s="2" t="n"/>
      <c r="D618" s="2" t="n"/>
      <c r="E618" s="2" t="n"/>
      <c r="F618" s="2" t="n"/>
      <c r="G618" s="2" t="n"/>
      <c r="H618" s="2" t="n"/>
      <c r="I618" s="2" t="n"/>
      <c r="J618" s="2" t="n"/>
      <c r="K618" s="2" t="n"/>
      <c r="L618" s="2">
        <f>IF(K618="","",IF(K618="Nuovo",1,IF(K618="Tentativo contatto",1,IF(K618="Contattato",2,IF(K618="Qualificato",4,IF(K618="Visita fissata",5,IF(K618="Visita effettuata",6,IF(K618="Trattativa",7,IF(K618="Offerta",8,IF(K618="Prenotazione",9,IF(K618="Venduto",10,""))))))))))))</f>
        <v/>
      </c>
      <c r="M618" s="2" t="n"/>
      <c r="N618" s="2">
        <f>IF(L618&gt;=4,1,0)</f>
        <v/>
      </c>
      <c r="O618" s="2">
        <f>IF(L618&gt;=6,1,0)</f>
        <v/>
      </c>
      <c r="P618" s="2">
        <f>IF(L618&gt;=7,1,0)</f>
        <v/>
      </c>
      <c r="Q618" s="2">
        <f>IF(L618&gt;=8,1,0)</f>
        <v/>
      </c>
      <c r="R618" s="2">
        <f>IF(L618&gt;=9,1,0)</f>
        <v/>
      </c>
      <c r="S618" s="2">
        <f>IF(OR(L618=10,M618="Vinta"),1,0)</f>
        <v/>
      </c>
      <c r="T618" s="2">
        <f>IF(M618="Persa",1,0)</f>
        <v/>
      </c>
      <c r="U618" s="2" t="n"/>
      <c r="V618" s="2" t="n"/>
      <c r="W618" s="2" t="n"/>
      <c r="X618" s="2" t="n"/>
      <c r="Y618" s="17" t="n"/>
      <c r="Z618" s="17" t="n"/>
      <c r="AA618" s="17" t="n"/>
      <c r="AB618" s="2" t="n"/>
      <c r="AC618" s="2">
        <f>IF(B618="","",IF(AB618="",TODAY()-B618,AB618-B618))</f>
        <v/>
      </c>
      <c r="AD618" s="2" t="n"/>
      <c r="AE618" s="2" t="n"/>
      <c r="AF618" s="2" t="n"/>
      <c r="AG618" s="37">
        <f>IF(B618="","",MAX(B618,IF(U618="",0,U618),IF(W618="",0,W618),IF(AB618="",0,AB618),IF(AN618="",0,AN618)))</f>
        <v/>
      </c>
      <c r="AH618" s="11">
        <f>IF(AG618="","",TODAY()-AG618)</f>
        <v/>
      </c>
      <c r="AI618" s="11">
        <f>IF(B618="","",MIN(100,IF(J618&gt;=300000,20,IF(J618&gt;=200000,10,5))+IF(OR(C618="Referral",C618="Passaparola"),20,IF(OR(C618="Sito web",C618="LinkedIn",C618="Email marketing"),15,10))+IF(L618&gt;=8,25,IF(L618&gt;=6,18,IF(L618&gt;=4,12,5)))+IF(AND(V618&lt;&gt;"",V618&lt;&gt;"Non risponde",V618&lt;&gt;"Non interessato"),10,0)+IF(X618="Eseguita",10,0)+IF(Z618&gt;0,15,0)))</f>
        <v/>
      </c>
      <c r="AJ618" s="11">
        <f>IF(AI618="","",IF(AI618&gt;=80,"Hot",IF(AI618&gt;=60,"Alta",IF(AI618&gt;=40,"Media","Bassa"))))</f>
        <v/>
      </c>
      <c r="AK618" s="11">
        <f>IF(B618="","",IF(U618="",TODAY()-B618,U618-B618))</f>
        <v/>
      </c>
      <c r="AL618" s="11">
        <f>IF(B618="","",IF(M618="Vinta","Chiusa - vinta",IF(M618="Persa","Chiusa - persa",IF(AND(U618="",TODAY()-B618&gt;1),"Contattare subito",IF(AND(M618="In corso",AH618&gt;7),"Lead in stallo",IF(AND(AN618&lt;&gt;"",AN618&lt;TODAY(),M618="In corso"),"Follow-up scaduto",IF(AND(K618="Offerta",Y618="",W618&lt;&gt;"",TODAY()-W618&gt;3),"Verificare offerta","OK"))))))</f>
        <v/>
      </c>
      <c r="AM618" s="38" t="n"/>
      <c r="AN618" s="39" t="n"/>
      <c r="AO618" s="11">
        <f>IF(AND(AN618&lt;&gt;"",AN618&lt;TODAY(),M618="In corso"),1,0)</f>
        <v/>
      </c>
      <c r="AP618" s="84">
        <f>IF(B618="","",IF(OR(M618="Vinta",M618="Persa"),0,IF(AL618="Contattare subito",50,0)+IF(AL618="Follow-up scaduto",40,0)+IF(AL618="Lead in stallo",35,0)+IF(AJ618="Hot",30,IF(AJ618="Alta",20,IF(AJ618="Media",10,0)))+IF(AO618=1,10,0)+L618/10+ROW()/100000))</f>
        <v/>
      </c>
    </row>
    <row r="619">
      <c r="A619" s="2">
        <f>IF(B619="","",ROW()-1)</f>
        <v/>
      </c>
      <c r="B619" s="2" t="n"/>
      <c r="C619" s="2" t="n"/>
      <c r="D619" s="2" t="n"/>
      <c r="E619" s="2" t="n"/>
      <c r="F619" s="2" t="n"/>
      <c r="G619" s="2" t="n"/>
      <c r="H619" s="2" t="n"/>
      <c r="I619" s="2" t="n"/>
      <c r="J619" s="2" t="n"/>
      <c r="K619" s="2" t="n"/>
      <c r="L619" s="2">
        <f>IF(K619="","",IF(K619="Nuovo",1,IF(K619="Tentativo contatto",1,IF(K619="Contattato",2,IF(K619="Qualificato",4,IF(K619="Visita fissata",5,IF(K619="Visita effettuata",6,IF(K619="Trattativa",7,IF(K619="Offerta",8,IF(K619="Prenotazione",9,IF(K619="Venduto",10,""))))))))))))</f>
        <v/>
      </c>
      <c r="M619" s="2" t="n"/>
      <c r="N619" s="2">
        <f>IF(L619&gt;=4,1,0)</f>
        <v/>
      </c>
      <c r="O619" s="2">
        <f>IF(L619&gt;=6,1,0)</f>
        <v/>
      </c>
      <c r="P619" s="2">
        <f>IF(L619&gt;=7,1,0)</f>
        <v/>
      </c>
      <c r="Q619" s="2">
        <f>IF(L619&gt;=8,1,0)</f>
        <v/>
      </c>
      <c r="R619" s="2">
        <f>IF(L619&gt;=9,1,0)</f>
        <v/>
      </c>
      <c r="S619" s="2">
        <f>IF(OR(L619=10,M619="Vinta"),1,0)</f>
        <v/>
      </c>
      <c r="T619" s="2">
        <f>IF(M619="Persa",1,0)</f>
        <v/>
      </c>
      <c r="U619" s="2" t="n"/>
      <c r="V619" s="2" t="n"/>
      <c r="W619" s="2" t="n"/>
      <c r="X619" s="2" t="n"/>
      <c r="Y619" s="17" t="n"/>
      <c r="Z619" s="17" t="n"/>
      <c r="AA619" s="17" t="n"/>
      <c r="AB619" s="2" t="n"/>
      <c r="AC619" s="2">
        <f>IF(B619="","",IF(AB619="",TODAY()-B619,AB619-B619))</f>
        <v/>
      </c>
      <c r="AD619" s="2" t="n"/>
      <c r="AE619" s="2" t="n"/>
      <c r="AF619" s="2" t="n"/>
      <c r="AG619" s="37">
        <f>IF(B619="","",MAX(B619,IF(U619="",0,U619),IF(W619="",0,W619),IF(AB619="",0,AB619),IF(AN619="",0,AN619)))</f>
        <v/>
      </c>
      <c r="AH619" s="11">
        <f>IF(AG619="","",TODAY()-AG619)</f>
        <v/>
      </c>
      <c r="AI619" s="11">
        <f>IF(B619="","",MIN(100,IF(J619&gt;=300000,20,IF(J619&gt;=200000,10,5))+IF(OR(C619="Referral",C619="Passaparola"),20,IF(OR(C619="Sito web",C619="LinkedIn",C619="Email marketing"),15,10))+IF(L619&gt;=8,25,IF(L619&gt;=6,18,IF(L619&gt;=4,12,5)))+IF(AND(V619&lt;&gt;"",V619&lt;&gt;"Non risponde",V619&lt;&gt;"Non interessato"),10,0)+IF(X619="Eseguita",10,0)+IF(Z619&gt;0,15,0)))</f>
        <v/>
      </c>
      <c r="AJ619" s="11">
        <f>IF(AI619="","",IF(AI619&gt;=80,"Hot",IF(AI619&gt;=60,"Alta",IF(AI619&gt;=40,"Media","Bassa"))))</f>
        <v/>
      </c>
      <c r="AK619" s="11">
        <f>IF(B619="","",IF(U619="",TODAY()-B619,U619-B619))</f>
        <v/>
      </c>
      <c r="AL619" s="11">
        <f>IF(B619="","",IF(M619="Vinta","Chiusa - vinta",IF(M619="Persa","Chiusa - persa",IF(AND(U619="",TODAY()-B619&gt;1),"Contattare subito",IF(AND(M619="In corso",AH619&gt;7),"Lead in stallo",IF(AND(AN619&lt;&gt;"",AN619&lt;TODAY(),M619="In corso"),"Follow-up scaduto",IF(AND(K619="Offerta",Y619="",W619&lt;&gt;"",TODAY()-W619&gt;3),"Verificare offerta","OK"))))))</f>
        <v/>
      </c>
      <c r="AM619" s="38" t="n"/>
      <c r="AN619" s="39" t="n"/>
      <c r="AO619" s="11">
        <f>IF(AND(AN619&lt;&gt;"",AN619&lt;TODAY(),M619="In corso"),1,0)</f>
        <v/>
      </c>
      <c r="AP619" s="84">
        <f>IF(B619="","",IF(OR(M619="Vinta",M619="Persa"),0,IF(AL619="Contattare subito",50,0)+IF(AL619="Follow-up scaduto",40,0)+IF(AL619="Lead in stallo",35,0)+IF(AJ619="Hot",30,IF(AJ619="Alta",20,IF(AJ619="Media",10,0)))+IF(AO619=1,10,0)+L619/10+ROW()/100000))</f>
        <v/>
      </c>
    </row>
    <row r="620">
      <c r="A620" s="2">
        <f>IF(B620="","",ROW()-1)</f>
        <v/>
      </c>
      <c r="B620" s="2" t="n"/>
      <c r="C620" s="2" t="n"/>
      <c r="D620" s="2" t="n"/>
      <c r="E620" s="2" t="n"/>
      <c r="F620" s="2" t="n"/>
      <c r="G620" s="2" t="n"/>
      <c r="H620" s="2" t="n"/>
      <c r="I620" s="2" t="n"/>
      <c r="J620" s="2" t="n"/>
      <c r="K620" s="2" t="n"/>
      <c r="L620" s="2">
        <f>IF(K620="","",IF(K620="Nuovo",1,IF(K620="Tentativo contatto",1,IF(K620="Contattato",2,IF(K620="Qualificato",4,IF(K620="Visita fissata",5,IF(K620="Visita effettuata",6,IF(K620="Trattativa",7,IF(K620="Offerta",8,IF(K620="Prenotazione",9,IF(K620="Venduto",10,""))))))))))))</f>
        <v/>
      </c>
      <c r="M620" s="2" t="n"/>
      <c r="N620" s="2">
        <f>IF(L620&gt;=4,1,0)</f>
        <v/>
      </c>
      <c r="O620" s="2">
        <f>IF(L620&gt;=6,1,0)</f>
        <v/>
      </c>
      <c r="P620" s="2">
        <f>IF(L620&gt;=7,1,0)</f>
        <v/>
      </c>
      <c r="Q620" s="2">
        <f>IF(L620&gt;=8,1,0)</f>
        <v/>
      </c>
      <c r="R620" s="2">
        <f>IF(L620&gt;=9,1,0)</f>
        <v/>
      </c>
      <c r="S620" s="2">
        <f>IF(OR(L620=10,M620="Vinta"),1,0)</f>
        <v/>
      </c>
      <c r="T620" s="2">
        <f>IF(M620="Persa",1,0)</f>
        <v/>
      </c>
      <c r="U620" s="2" t="n"/>
      <c r="V620" s="2" t="n"/>
      <c r="W620" s="2" t="n"/>
      <c r="X620" s="2" t="n"/>
      <c r="Y620" s="17" t="n"/>
      <c r="Z620" s="17" t="n"/>
      <c r="AA620" s="17" t="n"/>
      <c r="AB620" s="2" t="n"/>
      <c r="AC620" s="2">
        <f>IF(B620="","",IF(AB620="",TODAY()-B620,AB620-B620))</f>
        <v/>
      </c>
      <c r="AD620" s="2" t="n"/>
      <c r="AE620" s="2" t="n"/>
      <c r="AF620" s="2" t="n"/>
      <c r="AG620" s="37">
        <f>IF(B620="","",MAX(B620,IF(U620="",0,U620),IF(W620="",0,W620),IF(AB620="",0,AB620),IF(AN620="",0,AN620)))</f>
        <v/>
      </c>
      <c r="AH620" s="11">
        <f>IF(AG620="","",TODAY()-AG620)</f>
        <v/>
      </c>
      <c r="AI620" s="11">
        <f>IF(B620="","",MIN(100,IF(J620&gt;=300000,20,IF(J620&gt;=200000,10,5))+IF(OR(C620="Referral",C620="Passaparola"),20,IF(OR(C620="Sito web",C620="LinkedIn",C620="Email marketing"),15,10))+IF(L620&gt;=8,25,IF(L620&gt;=6,18,IF(L620&gt;=4,12,5)))+IF(AND(V620&lt;&gt;"",V620&lt;&gt;"Non risponde",V620&lt;&gt;"Non interessato"),10,0)+IF(X620="Eseguita",10,0)+IF(Z620&gt;0,15,0)))</f>
        <v/>
      </c>
      <c r="AJ620" s="11">
        <f>IF(AI620="","",IF(AI620&gt;=80,"Hot",IF(AI620&gt;=60,"Alta",IF(AI620&gt;=40,"Media","Bassa"))))</f>
        <v/>
      </c>
      <c r="AK620" s="11">
        <f>IF(B620="","",IF(U620="",TODAY()-B620,U620-B620))</f>
        <v/>
      </c>
      <c r="AL620" s="11">
        <f>IF(B620="","",IF(M620="Vinta","Chiusa - vinta",IF(M620="Persa","Chiusa - persa",IF(AND(U620="",TODAY()-B620&gt;1),"Contattare subito",IF(AND(M620="In corso",AH620&gt;7),"Lead in stallo",IF(AND(AN620&lt;&gt;"",AN620&lt;TODAY(),M620="In corso"),"Follow-up scaduto",IF(AND(K620="Offerta",Y620="",W620&lt;&gt;"",TODAY()-W620&gt;3),"Verificare offerta","OK"))))))</f>
        <v/>
      </c>
      <c r="AM620" s="38" t="n"/>
      <c r="AN620" s="39" t="n"/>
      <c r="AO620" s="11">
        <f>IF(AND(AN620&lt;&gt;"",AN620&lt;TODAY(),M620="In corso"),1,0)</f>
        <v/>
      </c>
      <c r="AP620" s="84">
        <f>IF(B620="","",IF(OR(M620="Vinta",M620="Persa"),0,IF(AL620="Contattare subito",50,0)+IF(AL620="Follow-up scaduto",40,0)+IF(AL620="Lead in stallo",35,0)+IF(AJ620="Hot",30,IF(AJ620="Alta",20,IF(AJ620="Media",10,0)))+IF(AO620=1,10,0)+L620/10+ROW()/100000))</f>
        <v/>
      </c>
    </row>
    <row r="621">
      <c r="A621" s="2">
        <f>IF(B621="","",ROW()-1)</f>
        <v/>
      </c>
      <c r="B621" s="2" t="n"/>
      <c r="C621" s="2" t="n"/>
      <c r="D621" s="2" t="n"/>
      <c r="E621" s="2" t="n"/>
      <c r="F621" s="2" t="n"/>
      <c r="G621" s="2" t="n"/>
      <c r="H621" s="2" t="n"/>
      <c r="I621" s="2" t="n"/>
      <c r="J621" s="2" t="n"/>
      <c r="K621" s="2" t="n"/>
      <c r="L621" s="2">
        <f>IF(K621="","",IF(K621="Nuovo",1,IF(K621="Tentativo contatto",1,IF(K621="Contattato",2,IF(K621="Qualificato",4,IF(K621="Visita fissata",5,IF(K621="Visita effettuata",6,IF(K621="Trattativa",7,IF(K621="Offerta",8,IF(K621="Prenotazione",9,IF(K621="Venduto",10,""))))))))))))</f>
        <v/>
      </c>
      <c r="M621" s="2" t="n"/>
      <c r="N621" s="2">
        <f>IF(L621&gt;=4,1,0)</f>
        <v/>
      </c>
      <c r="O621" s="2">
        <f>IF(L621&gt;=6,1,0)</f>
        <v/>
      </c>
      <c r="P621" s="2">
        <f>IF(L621&gt;=7,1,0)</f>
        <v/>
      </c>
      <c r="Q621" s="2">
        <f>IF(L621&gt;=8,1,0)</f>
        <v/>
      </c>
      <c r="R621" s="2">
        <f>IF(L621&gt;=9,1,0)</f>
        <v/>
      </c>
      <c r="S621" s="2">
        <f>IF(OR(L621=10,M621="Vinta"),1,0)</f>
        <v/>
      </c>
      <c r="T621" s="2">
        <f>IF(M621="Persa",1,0)</f>
        <v/>
      </c>
      <c r="U621" s="2" t="n"/>
      <c r="V621" s="2" t="n"/>
      <c r="W621" s="2" t="n"/>
      <c r="X621" s="2" t="n"/>
      <c r="Y621" s="17" t="n"/>
      <c r="Z621" s="17" t="n"/>
      <c r="AA621" s="17" t="n"/>
      <c r="AB621" s="2" t="n"/>
      <c r="AC621" s="2">
        <f>IF(B621="","",IF(AB621="",TODAY()-B621,AB621-B621))</f>
        <v/>
      </c>
      <c r="AD621" s="2" t="n"/>
      <c r="AE621" s="2" t="n"/>
      <c r="AF621" s="2" t="n"/>
      <c r="AG621" s="37">
        <f>IF(B621="","",MAX(B621,IF(U621="",0,U621),IF(W621="",0,W621),IF(AB621="",0,AB621),IF(AN621="",0,AN621)))</f>
        <v/>
      </c>
      <c r="AH621" s="11">
        <f>IF(AG621="","",TODAY()-AG621)</f>
        <v/>
      </c>
      <c r="AI621" s="11">
        <f>IF(B621="","",MIN(100,IF(J621&gt;=300000,20,IF(J621&gt;=200000,10,5))+IF(OR(C621="Referral",C621="Passaparola"),20,IF(OR(C621="Sito web",C621="LinkedIn",C621="Email marketing"),15,10))+IF(L621&gt;=8,25,IF(L621&gt;=6,18,IF(L621&gt;=4,12,5)))+IF(AND(V621&lt;&gt;"",V621&lt;&gt;"Non risponde",V621&lt;&gt;"Non interessato"),10,0)+IF(X621="Eseguita",10,0)+IF(Z621&gt;0,15,0)))</f>
        <v/>
      </c>
      <c r="AJ621" s="11">
        <f>IF(AI621="","",IF(AI621&gt;=80,"Hot",IF(AI621&gt;=60,"Alta",IF(AI621&gt;=40,"Media","Bassa"))))</f>
        <v/>
      </c>
      <c r="AK621" s="11">
        <f>IF(B621="","",IF(U621="",TODAY()-B621,U621-B621))</f>
        <v/>
      </c>
      <c r="AL621" s="11">
        <f>IF(B621="","",IF(M621="Vinta","Chiusa - vinta",IF(M621="Persa","Chiusa - persa",IF(AND(U621="",TODAY()-B621&gt;1),"Contattare subito",IF(AND(M621="In corso",AH621&gt;7),"Lead in stallo",IF(AND(AN621&lt;&gt;"",AN621&lt;TODAY(),M621="In corso"),"Follow-up scaduto",IF(AND(K621="Offerta",Y621="",W621&lt;&gt;"",TODAY()-W621&gt;3),"Verificare offerta","OK"))))))</f>
        <v/>
      </c>
      <c r="AM621" s="38" t="n"/>
      <c r="AN621" s="39" t="n"/>
      <c r="AO621" s="11">
        <f>IF(AND(AN621&lt;&gt;"",AN621&lt;TODAY(),M621="In corso"),1,0)</f>
        <v/>
      </c>
      <c r="AP621" s="84">
        <f>IF(B621="","",IF(OR(M621="Vinta",M621="Persa"),0,IF(AL621="Contattare subito",50,0)+IF(AL621="Follow-up scaduto",40,0)+IF(AL621="Lead in stallo",35,0)+IF(AJ621="Hot",30,IF(AJ621="Alta",20,IF(AJ621="Media",10,0)))+IF(AO621=1,10,0)+L621/10+ROW()/100000))</f>
        <v/>
      </c>
    </row>
    <row r="622">
      <c r="A622" s="2">
        <f>IF(B622="","",ROW()-1)</f>
        <v/>
      </c>
      <c r="B622" s="2" t="n"/>
      <c r="C622" s="2" t="n"/>
      <c r="D622" s="2" t="n"/>
      <c r="E622" s="2" t="n"/>
      <c r="F622" s="2" t="n"/>
      <c r="G622" s="2" t="n"/>
      <c r="H622" s="2" t="n"/>
      <c r="I622" s="2" t="n"/>
      <c r="J622" s="2" t="n"/>
      <c r="K622" s="2" t="n"/>
      <c r="L622" s="2">
        <f>IF(K622="","",IF(K622="Nuovo",1,IF(K622="Tentativo contatto",1,IF(K622="Contattato",2,IF(K622="Qualificato",4,IF(K622="Visita fissata",5,IF(K622="Visita effettuata",6,IF(K622="Trattativa",7,IF(K622="Offerta",8,IF(K622="Prenotazione",9,IF(K622="Venduto",10,""))))))))))))</f>
        <v/>
      </c>
      <c r="M622" s="2" t="n"/>
      <c r="N622" s="2">
        <f>IF(L622&gt;=4,1,0)</f>
        <v/>
      </c>
      <c r="O622" s="2">
        <f>IF(L622&gt;=6,1,0)</f>
        <v/>
      </c>
      <c r="P622" s="2">
        <f>IF(L622&gt;=7,1,0)</f>
        <v/>
      </c>
      <c r="Q622" s="2">
        <f>IF(L622&gt;=8,1,0)</f>
        <v/>
      </c>
      <c r="R622" s="2">
        <f>IF(L622&gt;=9,1,0)</f>
        <v/>
      </c>
      <c r="S622" s="2">
        <f>IF(OR(L622=10,M622="Vinta"),1,0)</f>
        <v/>
      </c>
      <c r="T622" s="2">
        <f>IF(M622="Persa",1,0)</f>
        <v/>
      </c>
      <c r="U622" s="2" t="n"/>
      <c r="V622" s="2" t="n"/>
      <c r="W622" s="2" t="n"/>
      <c r="X622" s="2" t="n"/>
      <c r="Y622" s="17" t="n"/>
      <c r="Z622" s="17" t="n"/>
      <c r="AA622" s="17" t="n"/>
      <c r="AB622" s="2" t="n"/>
      <c r="AC622" s="2">
        <f>IF(B622="","",IF(AB622="",TODAY()-B622,AB622-B622))</f>
        <v/>
      </c>
      <c r="AD622" s="2" t="n"/>
      <c r="AE622" s="2" t="n"/>
      <c r="AF622" s="2" t="n"/>
      <c r="AG622" s="37">
        <f>IF(B622="","",MAX(B622,IF(U622="",0,U622),IF(W622="",0,W622),IF(AB622="",0,AB622),IF(AN622="",0,AN622)))</f>
        <v/>
      </c>
      <c r="AH622" s="11">
        <f>IF(AG622="","",TODAY()-AG622)</f>
        <v/>
      </c>
      <c r="AI622" s="11">
        <f>IF(B622="","",MIN(100,IF(J622&gt;=300000,20,IF(J622&gt;=200000,10,5))+IF(OR(C622="Referral",C622="Passaparola"),20,IF(OR(C622="Sito web",C622="LinkedIn",C622="Email marketing"),15,10))+IF(L622&gt;=8,25,IF(L622&gt;=6,18,IF(L622&gt;=4,12,5)))+IF(AND(V622&lt;&gt;"",V622&lt;&gt;"Non risponde",V622&lt;&gt;"Non interessato"),10,0)+IF(X622="Eseguita",10,0)+IF(Z622&gt;0,15,0)))</f>
        <v/>
      </c>
      <c r="AJ622" s="11">
        <f>IF(AI622="","",IF(AI622&gt;=80,"Hot",IF(AI622&gt;=60,"Alta",IF(AI622&gt;=40,"Media","Bassa"))))</f>
        <v/>
      </c>
      <c r="AK622" s="11">
        <f>IF(B622="","",IF(U622="",TODAY()-B622,U622-B622))</f>
        <v/>
      </c>
      <c r="AL622" s="11">
        <f>IF(B622="","",IF(M622="Vinta","Chiusa - vinta",IF(M622="Persa","Chiusa - persa",IF(AND(U622="",TODAY()-B622&gt;1),"Contattare subito",IF(AND(M622="In corso",AH622&gt;7),"Lead in stallo",IF(AND(AN622&lt;&gt;"",AN622&lt;TODAY(),M622="In corso"),"Follow-up scaduto",IF(AND(K622="Offerta",Y622="",W622&lt;&gt;"",TODAY()-W622&gt;3),"Verificare offerta","OK"))))))</f>
        <v/>
      </c>
      <c r="AM622" s="38" t="n"/>
      <c r="AN622" s="39" t="n"/>
      <c r="AO622" s="11">
        <f>IF(AND(AN622&lt;&gt;"",AN622&lt;TODAY(),M622="In corso"),1,0)</f>
        <v/>
      </c>
      <c r="AP622" s="84">
        <f>IF(B622="","",IF(OR(M622="Vinta",M622="Persa"),0,IF(AL622="Contattare subito",50,0)+IF(AL622="Follow-up scaduto",40,0)+IF(AL622="Lead in stallo",35,0)+IF(AJ622="Hot",30,IF(AJ622="Alta",20,IF(AJ622="Media",10,0)))+IF(AO622=1,10,0)+L622/10+ROW()/100000))</f>
        <v/>
      </c>
    </row>
    <row r="623">
      <c r="A623" s="2">
        <f>IF(B623="","",ROW()-1)</f>
        <v/>
      </c>
      <c r="B623" s="2" t="n"/>
      <c r="C623" s="2" t="n"/>
      <c r="D623" s="2" t="n"/>
      <c r="E623" s="2" t="n"/>
      <c r="F623" s="2" t="n"/>
      <c r="G623" s="2" t="n"/>
      <c r="H623" s="2" t="n"/>
      <c r="I623" s="2" t="n"/>
      <c r="J623" s="2" t="n"/>
      <c r="K623" s="2" t="n"/>
      <c r="L623" s="2">
        <f>IF(K623="","",IF(K623="Nuovo",1,IF(K623="Tentativo contatto",1,IF(K623="Contattato",2,IF(K623="Qualificato",4,IF(K623="Visita fissata",5,IF(K623="Visita effettuata",6,IF(K623="Trattativa",7,IF(K623="Offerta",8,IF(K623="Prenotazione",9,IF(K623="Venduto",10,""))))))))))))</f>
        <v/>
      </c>
      <c r="M623" s="2" t="n"/>
      <c r="N623" s="2">
        <f>IF(L623&gt;=4,1,0)</f>
        <v/>
      </c>
      <c r="O623" s="2">
        <f>IF(L623&gt;=6,1,0)</f>
        <v/>
      </c>
      <c r="P623" s="2">
        <f>IF(L623&gt;=7,1,0)</f>
        <v/>
      </c>
      <c r="Q623" s="2">
        <f>IF(L623&gt;=8,1,0)</f>
        <v/>
      </c>
      <c r="R623" s="2">
        <f>IF(L623&gt;=9,1,0)</f>
        <v/>
      </c>
      <c r="S623" s="2">
        <f>IF(OR(L623=10,M623="Vinta"),1,0)</f>
        <v/>
      </c>
      <c r="T623" s="2">
        <f>IF(M623="Persa",1,0)</f>
        <v/>
      </c>
      <c r="U623" s="2" t="n"/>
      <c r="V623" s="2" t="n"/>
      <c r="W623" s="2" t="n"/>
      <c r="X623" s="2" t="n"/>
      <c r="Y623" s="17" t="n"/>
      <c r="Z623" s="17" t="n"/>
      <c r="AA623" s="17" t="n"/>
      <c r="AB623" s="2" t="n"/>
      <c r="AC623" s="2">
        <f>IF(B623="","",IF(AB623="",TODAY()-B623,AB623-B623))</f>
        <v/>
      </c>
      <c r="AD623" s="2" t="n"/>
      <c r="AE623" s="2" t="n"/>
      <c r="AF623" s="2" t="n"/>
      <c r="AG623" s="37">
        <f>IF(B623="","",MAX(B623,IF(U623="",0,U623),IF(W623="",0,W623),IF(AB623="",0,AB623),IF(AN623="",0,AN623)))</f>
        <v/>
      </c>
      <c r="AH623" s="11">
        <f>IF(AG623="","",TODAY()-AG623)</f>
        <v/>
      </c>
      <c r="AI623" s="11">
        <f>IF(B623="","",MIN(100,IF(J623&gt;=300000,20,IF(J623&gt;=200000,10,5))+IF(OR(C623="Referral",C623="Passaparola"),20,IF(OR(C623="Sito web",C623="LinkedIn",C623="Email marketing"),15,10))+IF(L623&gt;=8,25,IF(L623&gt;=6,18,IF(L623&gt;=4,12,5)))+IF(AND(V623&lt;&gt;"",V623&lt;&gt;"Non risponde",V623&lt;&gt;"Non interessato"),10,0)+IF(X623="Eseguita",10,0)+IF(Z623&gt;0,15,0)))</f>
        <v/>
      </c>
      <c r="AJ623" s="11">
        <f>IF(AI623="","",IF(AI623&gt;=80,"Hot",IF(AI623&gt;=60,"Alta",IF(AI623&gt;=40,"Media","Bassa"))))</f>
        <v/>
      </c>
      <c r="AK623" s="11">
        <f>IF(B623="","",IF(U623="",TODAY()-B623,U623-B623))</f>
        <v/>
      </c>
      <c r="AL623" s="11">
        <f>IF(B623="","",IF(M623="Vinta","Chiusa - vinta",IF(M623="Persa","Chiusa - persa",IF(AND(U623="",TODAY()-B623&gt;1),"Contattare subito",IF(AND(M623="In corso",AH623&gt;7),"Lead in stallo",IF(AND(AN623&lt;&gt;"",AN623&lt;TODAY(),M623="In corso"),"Follow-up scaduto",IF(AND(K623="Offerta",Y623="",W623&lt;&gt;"",TODAY()-W623&gt;3),"Verificare offerta","OK"))))))</f>
        <v/>
      </c>
      <c r="AM623" s="38" t="n"/>
      <c r="AN623" s="39" t="n"/>
      <c r="AO623" s="11">
        <f>IF(AND(AN623&lt;&gt;"",AN623&lt;TODAY(),M623="In corso"),1,0)</f>
        <v/>
      </c>
      <c r="AP623" s="84">
        <f>IF(B623="","",IF(OR(M623="Vinta",M623="Persa"),0,IF(AL623="Contattare subito",50,0)+IF(AL623="Follow-up scaduto",40,0)+IF(AL623="Lead in stallo",35,0)+IF(AJ623="Hot",30,IF(AJ623="Alta",20,IF(AJ623="Media",10,0)))+IF(AO623=1,10,0)+L623/10+ROW()/100000))</f>
        <v/>
      </c>
    </row>
    <row r="624">
      <c r="A624" s="2">
        <f>IF(B624="","",ROW()-1)</f>
        <v/>
      </c>
      <c r="B624" s="2" t="n"/>
      <c r="C624" s="2" t="n"/>
      <c r="D624" s="2" t="n"/>
      <c r="E624" s="2" t="n"/>
      <c r="F624" s="2" t="n"/>
      <c r="G624" s="2" t="n"/>
      <c r="H624" s="2" t="n"/>
      <c r="I624" s="2" t="n"/>
      <c r="J624" s="2" t="n"/>
      <c r="K624" s="2" t="n"/>
      <c r="L624" s="2">
        <f>IF(K624="","",IF(K624="Nuovo",1,IF(K624="Tentativo contatto",1,IF(K624="Contattato",2,IF(K624="Qualificato",4,IF(K624="Visita fissata",5,IF(K624="Visita effettuata",6,IF(K624="Trattativa",7,IF(K624="Offerta",8,IF(K624="Prenotazione",9,IF(K624="Venduto",10,""))))))))))))</f>
        <v/>
      </c>
      <c r="M624" s="2" t="n"/>
      <c r="N624" s="2">
        <f>IF(L624&gt;=4,1,0)</f>
        <v/>
      </c>
      <c r="O624" s="2">
        <f>IF(L624&gt;=6,1,0)</f>
        <v/>
      </c>
      <c r="P624" s="2">
        <f>IF(L624&gt;=7,1,0)</f>
        <v/>
      </c>
      <c r="Q624" s="2">
        <f>IF(L624&gt;=8,1,0)</f>
        <v/>
      </c>
      <c r="R624" s="2">
        <f>IF(L624&gt;=9,1,0)</f>
        <v/>
      </c>
      <c r="S624" s="2">
        <f>IF(OR(L624=10,M624="Vinta"),1,0)</f>
        <v/>
      </c>
      <c r="T624" s="2">
        <f>IF(M624="Persa",1,0)</f>
        <v/>
      </c>
      <c r="U624" s="2" t="n"/>
      <c r="V624" s="2" t="n"/>
      <c r="W624" s="2" t="n"/>
      <c r="X624" s="2" t="n"/>
      <c r="Y624" s="17" t="n"/>
      <c r="Z624" s="17" t="n"/>
      <c r="AA624" s="17" t="n"/>
      <c r="AB624" s="2" t="n"/>
      <c r="AC624" s="2">
        <f>IF(B624="","",IF(AB624="",TODAY()-B624,AB624-B624))</f>
        <v/>
      </c>
      <c r="AD624" s="2" t="n"/>
      <c r="AE624" s="2" t="n"/>
      <c r="AF624" s="2" t="n"/>
      <c r="AG624" s="37">
        <f>IF(B624="","",MAX(B624,IF(U624="",0,U624),IF(W624="",0,W624),IF(AB624="",0,AB624),IF(AN624="",0,AN624)))</f>
        <v/>
      </c>
      <c r="AH624" s="11">
        <f>IF(AG624="","",TODAY()-AG624)</f>
        <v/>
      </c>
      <c r="AI624" s="11">
        <f>IF(B624="","",MIN(100,IF(J624&gt;=300000,20,IF(J624&gt;=200000,10,5))+IF(OR(C624="Referral",C624="Passaparola"),20,IF(OR(C624="Sito web",C624="LinkedIn",C624="Email marketing"),15,10))+IF(L624&gt;=8,25,IF(L624&gt;=6,18,IF(L624&gt;=4,12,5)))+IF(AND(V624&lt;&gt;"",V624&lt;&gt;"Non risponde",V624&lt;&gt;"Non interessato"),10,0)+IF(X624="Eseguita",10,0)+IF(Z624&gt;0,15,0)))</f>
        <v/>
      </c>
      <c r="AJ624" s="11">
        <f>IF(AI624="","",IF(AI624&gt;=80,"Hot",IF(AI624&gt;=60,"Alta",IF(AI624&gt;=40,"Media","Bassa"))))</f>
        <v/>
      </c>
      <c r="AK624" s="11">
        <f>IF(B624="","",IF(U624="",TODAY()-B624,U624-B624))</f>
        <v/>
      </c>
      <c r="AL624" s="11">
        <f>IF(B624="","",IF(M624="Vinta","Chiusa - vinta",IF(M624="Persa","Chiusa - persa",IF(AND(U624="",TODAY()-B624&gt;1),"Contattare subito",IF(AND(M624="In corso",AH624&gt;7),"Lead in stallo",IF(AND(AN624&lt;&gt;"",AN624&lt;TODAY(),M624="In corso"),"Follow-up scaduto",IF(AND(K624="Offerta",Y624="",W624&lt;&gt;"",TODAY()-W624&gt;3),"Verificare offerta","OK"))))))</f>
        <v/>
      </c>
      <c r="AM624" s="38" t="n"/>
      <c r="AN624" s="39" t="n"/>
      <c r="AO624" s="11">
        <f>IF(AND(AN624&lt;&gt;"",AN624&lt;TODAY(),M624="In corso"),1,0)</f>
        <v/>
      </c>
      <c r="AP624" s="84">
        <f>IF(B624="","",IF(OR(M624="Vinta",M624="Persa"),0,IF(AL624="Contattare subito",50,0)+IF(AL624="Follow-up scaduto",40,0)+IF(AL624="Lead in stallo",35,0)+IF(AJ624="Hot",30,IF(AJ624="Alta",20,IF(AJ624="Media",10,0)))+IF(AO624=1,10,0)+L624/10+ROW()/100000))</f>
        <v/>
      </c>
    </row>
    <row r="625">
      <c r="A625" s="2">
        <f>IF(B625="","",ROW()-1)</f>
        <v/>
      </c>
      <c r="B625" s="2" t="n"/>
      <c r="C625" s="2" t="n"/>
      <c r="D625" s="2" t="n"/>
      <c r="E625" s="2" t="n"/>
      <c r="F625" s="2" t="n"/>
      <c r="G625" s="2" t="n"/>
      <c r="H625" s="2" t="n"/>
      <c r="I625" s="2" t="n"/>
      <c r="J625" s="2" t="n"/>
      <c r="K625" s="2" t="n"/>
      <c r="L625" s="2">
        <f>IF(K625="","",IF(K625="Nuovo",1,IF(K625="Tentativo contatto",1,IF(K625="Contattato",2,IF(K625="Qualificato",4,IF(K625="Visita fissata",5,IF(K625="Visita effettuata",6,IF(K625="Trattativa",7,IF(K625="Offerta",8,IF(K625="Prenotazione",9,IF(K625="Venduto",10,""))))))))))))</f>
        <v/>
      </c>
      <c r="M625" s="2" t="n"/>
      <c r="N625" s="2">
        <f>IF(L625&gt;=4,1,0)</f>
        <v/>
      </c>
      <c r="O625" s="2">
        <f>IF(L625&gt;=6,1,0)</f>
        <v/>
      </c>
      <c r="P625" s="2">
        <f>IF(L625&gt;=7,1,0)</f>
        <v/>
      </c>
      <c r="Q625" s="2">
        <f>IF(L625&gt;=8,1,0)</f>
        <v/>
      </c>
      <c r="R625" s="2">
        <f>IF(L625&gt;=9,1,0)</f>
        <v/>
      </c>
      <c r="S625" s="2">
        <f>IF(OR(L625=10,M625="Vinta"),1,0)</f>
        <v/>
      </c>
      <c r="T625" s="2">
        <f>IF(M625="Persa",1,0)</f>
        <v/>
      </c>
      <c r="U625" s="2" t="n"/>
      <c r="V625" s="2" t="n"/>
      <c r="W625" s="2" t="n"/>
      <c r="X625" s="2" t="n"/>
      <c r="Y625" s="17" t="n"/>
      <c r="Z625" s="17" t="n"/>
      <c r="AA625" s="17" t="n"/>
      <c r="AB625" s="2" t="n"/>
      <c r="AC625" s="2">
        <f>IF(B625="","",IF(AB625="",TODAY()-B625,AB625-B625))</f>
        <v/>
      </c>
      <c r="AD625" s="2" t="n"/>
      <c r="AE625" s="2" t="n"/>
      <c r="AF625" s="2" t="n"/>
      <c r="AG625" s="37">
        <f>IF(B625="","",MAX(B625,IF(U625="",0,U625),IF(W625="",0,W625),IF(AB625="",0,AB625),IF(AN625="",0,AN625)))</f>
        <v/>
      </c>
      <c r="AH625" s="11">
        <f>IF(AG625="","",TODAY()-AG625)</f>
        <v/>
      </c>
      <c r="AI625" s="11">
        <f>IF(B625="","",MIN(100,IF(J625&gt;=300000,20,IF(J625&gt;=200000,10,5))+IF(OR(C625="Referral",C625="Passaparola"),20,IF(OR(C625="Sito web",C625="LinkedIn",C625="Email marketing"),15,10))+IF(L625&gt;=8,25,IF(L625&gt;=6,18,IF(L625&gt;=4,12,5)))+IF(AND(V625&lt;&gt;"",V625&lt;&gt;"Non risponde",V625&lt;&gt;"Non interessato"),10,0)+IF(X625="Eseguita",10,0)+IF(Z625&gt;0,15,0)))</f>
        <v/>
      </c>
      <c r="AJ625" s="11">
        <f>IF(AI625="","",IF(AI625&gt;=80,"Hot",IF(AI625&gt;=60,"Alta",IF(AI625&gt;=40,"Media","Bassa"))))</f>
        <v/>
      </c>
      <c r="AK625" s="11">
        <f>IF(B625="","",IF(U625="",TODAY()-B625,U625-B625))</f>
        <v/>
      </c>
      <c r="AL625" s="11">
        <f>IF(B625="","",IF(M625="Vinta","Chiusa - vinta",IF(M625="Persa","Chiusa - persa",IF(AND(U625="",TODAY()-B625&gt;1),"Contattare subito",IF(AND(M625="In corso",AH625&gt;7),"Lead in stallo",IF(AND(AN625&lt;&gt;"",AN625&lt;TODAY(),M625="In corso"),"Follow-up scaduto",IF(AND(K625="Offerta",Y625="",W625&lt;&gt;"",TODAY()-W625&gt;3),"Verificare offerta","OK"))))))</f>
        <v/>
      </c>
      <c r="AM625" s="38" t="n"/>
      <c r="AN625" s="39" t="n"/>
      <c r="AO625" s="11">
        <f>IF(AND(AN625&lt;&gt;"",AN625&lt;TODAY(),M625="In corso"),1,0)</f>
        <v/>
      </c>
      <c r="AP625" s="84">
        <f>IF(B625="","",IF(OR(M625="Vinta",M625="Persa"),0,IF(AL625="Contattare subito",50,0)+IF(AL625="Follow-up scaduto",40,0)+IF(AL625="Lead in stallo",35,0)+IF(AJ625="Hot",30,IF(AJ625="Alta",20,IF(AJ625="Media",10,0)))+IF(AO625=1,10,0)+L625/10+ROW()/100000))</f>
        <v/>
      </c>
    </row>
    <row r="626">
      <c r="A626" s="2">
        <f>IF(B626="","",ROW()-1)</f>
        <v/>
      </c>
      <c r="B626" s="2" t="n"/>
      <c r="C626" s="2" t="n"/>
      <c r="D626" s="2" t="n"/>
      <c r="E626" s="2" t="n"/>
      <c r="F626" s="2" t="n"/>
      <c r="G626" s="2" t="n"/>
      <c r="H626" s="2" t="n"/>
      <c r="I626" s="2" t="n"/>
      <c r="J626" s="2" t="n"/>
      <c r="K626" s="2" t="n"/>
      <c r="L626" s="2">
        <f>IF(K626="","",IF(K626="Nuovo",1,IF(K626="Tentativo contatto",1,IF(K626="Contattato",2,IF(K626="Qualificato",4,IF(K626="Visita fissata",5,IF(K626="Visita effettuata",6,IF(K626="Trattativa",7,IF(K626="Offerta",8,IF(K626="Prenotazione",9,IF(K626="Venduto",10,""))))))))))))</f>
        <v/>
      </c>
      <c r="M626" s="2" t="n"/>
      <c r="N626" s="2">
        <f>IF(L626&gt;=4,1,0)</f>
        <v/>
      </c>
      <c r="O626" s="2">
        <f>IF(L626&gt;=6,1,0)</f>
        <v/>
      </c>
      <c r="P626" s="2">
        <f>IF(L626&gt;=7,1,0)</f>
        <v/>
      </c>
      <c r="Q626" s="2">
        <f>IF(L626&gt;=8,1,0)</f>
        <v/>
      </c>
      <c r="R626" s="2">
        <f>IF(L626&gt;=9,1,0)</f>
        <v/>
      </c>
      <c r="S626" s="2">
        <f>IF(OR(L626=10,M626="Vinta"),1,0)</f>
        <v/>
      </c>
      <c r="T626" s="2">
        <f>IF(M626="Persa",1,0)</f>
        <v/>
      </c>
      <c r="U626" s="2" t="n"/>
      <c r="V626" s="2" t="n"/>
      <c r="W626" s="2" t="n"/>
      <c r="X626" s="2" t="n"/>
      <c r="Y626" s="17" t="n"/>
      <c r="Z626" s="17" t="n"/>
      <c r="AA626" s="17" t="n"/>
      <c r="AB626" s="2" t="n"/>
      <c r="AC626" s="2">
        <f>IF(B626="","",IF(AB626="",TODAY()-B626,AB626-B626))</f>
        <v/>
      </c>
      <c r="AD626" s="2" t="n"/>
      <c r="AE626" s="2" t="n"/>
      <c r="AF626" s="2" t="n"/>
      <c r="AG626" s="37">
        <f>IF(B626="","",MAX(B626,IF(U626="",0,U626),IF(W626="",0,W626),IF(AB626="",0,AB626),IF(AN626="",0,AN626)))</f>
        <v/>
      </c>
      <c r="AH626" s="11">
        <f>IF(AG626="","",TODAY()-AG626)</f>
        <v/>
      </c>
      <c r="AI626" s="11">
        <f>IF(B626="","",MIN(100,IF(J626&gt;=300000,20,IF(J626&gt;=200000,10,5))+IF(OR(C626="Referral",C626="Passaparola"),20,IF(OR(C626="Sito web",C626="LinkedIn",C626="Email marketing"),15,10))+IF(L626&gt;=8,25,IF(L626&gt;=6,18,IF(L626&gt;=4,12,5)))+IF(AND(V626&lt;&gt;"",V626&lt;&gt;"Non risponde",V626&lt;&gt;"Non interessato"),10,0)+IF(X626="Eseguita",10,0)+IF(Z626&gt;0,15,0)))</f>
        <v/>
      </c>
      <c r="AJ626" s="11">
        <f>IF(AI626="","",IF(AI626&gt;=80,"Hot",IF(AI626&gt;=60,"Alta",IF(AI626&gt;=40,"Media","Bassa"))))</f>
        <v/>
      </c>
      <c r="AK626" s="11">
        <f>IF(B626="","",IF(U626="",TODAY()-B626,U626-B626))</f>
        <v/>
      </c>
      <c r="AL626" s="11">
        <f>IF(B626="","",IF(M626="Vinta","Chiusa - vinta",IF(M626="Persa","Chiusa - persa",IF(AND(U626="",TODAY()-B626&gt;1),"Contattare subito",IF(AND(M626="In corso",AH626&gt;7),"Lead in stallo",IF(AND(AN626&lt;&gt;"",AN626&lt;TODAY(),M626="In corso"),"Follow-up scaduto",IF(AND(K626="Offerta",Y626="",W626&lt;&gt;"",TODAY()-W626&gt;3),"Verificare offerta","OK"))))))</f>
        <v/>
      </c>
      <c r="AM626" s="38" t="n"/>
      <c r="AN626" s="39" t="n"/>
      <c r="AO626" s="11">
        <f>IF(AND(AN626&lt;&gt;"",AN626&lt;TODAY(),M626="In corso"),1,0)</f>
        <v/>
      </c>
      <c r="AP626" s="84">
        <f>IF(B626="","",IF(OR(M626="Vinta",M626="Persa"),0,IF(AL626="Contattare subito",50,0)+IF(AL626="Follow-up scaduto",40,0)+IF(AL626="Lead in stallo",35,0)+IF(AJ626="Hot",30,IF(AJ626="Alta",20,IF(AJ626="Media",10,0)))+IF(AO626=1,10,0)+L626/10+ROW()/100000))</f>
        <v/>
      </c>
    </row>
    <row r="627">
      <c r="A627" s="2">
        <f>IF(B627="","",ROW()-1)</f>
        <v/>
      </c>
      <c r="B627" s="2" t="n"/>
      <c r="C627" s="2" t="n"/>
      <c r="D627" s="2" t="n"/>
      <c r="E627" s="2" t="n"/>
      <c r="F627" s="2" t="n"/>
      <c r="G627" s="2" t="n"/>
      <c r="H627" s="2" t="n"/>
      <c r="I627" s="2" t="n"/>
      <c r="J627" s="2" t="n"/>
      <c r="K627" s="2" t="n"/>
      <c r="L627" s="2">
        <f>IF(K627="","",IF(K627="Nuovo",1,IF(K627="Tentativo contatto",1,IF(K627="Contattato",2,IF(K627="Qualificato",4,IF(K627="Visita fissata",5,IF(K627="Visita effettuata",6,IF(K627="Trattativa",7,IF(K627="Offerta",8,IF(K627="Prenotazione",9,IF(K627="Venduto",10,""))))))))))))</f>
        <v/>
      </c>
      <c r="M627" s="2" t="n"/>
      <c r="N627" s="2">
        <f>IF(L627&gt;=4,1,0)</f>
        <v/>
      </c>
      <c r="O627" s="2">
        <f>IF(L627&gt;=6,1,0)</f>
        <v/>
      </c>
      <c r="P627" s="2">
        <f>IF(L627&gt;=7,1,0)</f>
        <v/>
      </c>
      <c r="Q627" s="2">
        <f>IF(L627&gt;=8,1,0)</f>
        <v/>
      </c>
      <c r="R627" s="2">
        <f>IF(L627&gt;=9,1,0)</f>
        <v/>
      </c>
      <c r="S627" s="2">
        <f>IF(OR(L627=10,M627="Vinta"),1,0)</f>
        <v/>
      </c>
      <c r="T627" s="2">
        <f>IF(M627="Persa",1,0)</f>
        <v/>
      </c>
      <c r="U627" s="2" t="n"/>
      <c r="V627" s="2" t="n"/>
      <c r="W627" s="2" t="n"/>
      <c r="X627" s="2" t="n"/>
      <c r="Y627" s="17" t="n"/>
      <c r="Z627" s="17" t="n"/>
      <c r="AA627" s="17" t="n"/>
      <c r="AB627" s="2" t="n"/>
      <c r="AC627" s="2">
        <f>IF(B627="","",IF(AB627="",TODAY()-B627,AB627-B627))</f>
        <v/>
      </c>
      <c r="AD627" s="2" t="n"/>
      <c r="AE627" s="2" t="n"/>
      <c r="AF627" s="2" t="n"/>
      <c r="AG627" s="37">
        <f>IF(B627="","",MAX(B627,IF(U627="",0,U627),IF(W627="",0,W627),IF(AB627="",0,AB627),IF(AN627="",0,AN627)))</f>
        <v/>
      </c>
      <c r="AH627" s="11">
        <f>IF(AG627="","",TODAY()-AG627)</f>
        <v/>
      </c>
      <c r="AI627" s="11">
        <f>IF(B627="","",MIN(100,IF(J627&gt;=300000,20,IF(J627&gt;=200000,10,5))+IF(OR(C627="Referral",C627="Passaparola"),20,IF(OR(C627="Sito web",C627="LinkedIn",C627="Email marketing"),15,10))+IF(L627&gt;=8,25,IF(L627&gt;=6,18,IF(L627&gt;=4,12,5)))+IF(AND(V627&lt;&gt;"",V627&lt;&gt;"Non risponde",V627&lt;&gt;"Non interessato"),10,0)+IF(X627="Eseguita",10,0)+IF(Z627&gt;0,15,0)))</f>
        <v/>
      </c>
      <c r="AJ627" s="11">
        <f>IF(AI627="","",IF(AI627&gt;=80,"Hot",IF(AI627&gt;=60,"Alta",IF(AI627&gt;=40,"Media","Bassa"))))</f>
        <v/>
      </c>
      <c r="AK627" s="11">
        <f>IF(B627="","",IF(U627="",TODAY()-B627,U627-B627))</f>
        <v/>
      </c>
      <c r="AL627" s="11">
        <f>IF(B627="","",IF(M627="Vinta","Chiusa - vinta",IF(M627="Persa","Chiusa - persa",IF(AND(U627="",TODAY()-B627&gt;1),"Contattare subito",IF(AND(M627="In corso",AH627&gt;7),"Lead in stallo",IF(AND(AN627&lt;&gt;"",AN627&lt;TODAY(),M627="In corso"),"Follow-up scaduto",IF(AND(K627="Offerta",Y627="",W627&lt;&gt;"",TODAY()-W627&gt;3),"Verificare offerta","OK"))))))</f>
        <v/>
      </c>
      <c r="AM627" s="38" t="n"/>
      <c r="AN627" s="39" t="n"/>
      <c r="AO627" s="11">
        <f>IF(AND(AN627&lt;&gt;"",AN627&lt;TODAY(),M627="In corso"),1,0)</f>
        <v/>
      </c>
      <c r="AP627" s="84">
        <f>IF(B627="","",IF(OR(M627="Vinta",M627="Persa"),0,IF(AL627="Contattare subito",50,0)+IF(AL627="Follow-up scaduto",40,0)+IF(AL627="Lead in stallo",35,0)+IF(AJ627="Hot",30,IF(AJ627="Alta",20,IF(AJ627="Media",10,0)))+IF(AO627=1,10,0)+L627/10+ROW()/100000))</f>
        <v/>
      </c>
    </row>
    <row r="628">
      <c r="A628" s="2">
        <f>IF(B628="","",ROW()-1)</f>
        <v/>
      </c>
      <c r="B628" s="2" t="n"/>
      <c r="C628" s="2" t="n"/>
      <c r="D628" s="2" t="n"/>
      <c r="E628" s="2" t="n"/>
      <c r="F628" s="2" t="n"/>
      <c r="G628" s="2" t="n"/>
      <c r="H628" s="2" t="n"/>
      <c r="I628" s="2" t="n"/>
      <c r="J628" s="2" t="n"/>
      <c r="K628" s="2" t="n"/>
      <c r="L628" s="2">
        <f>IF(K628="","",IF(K628="Nuovo",1,IF(K628="Tentativo contatto",1,IF(K628="Contattato",2,IF(K628="Qualificato",4,IF(K628="Visita fissata",5,IF(K628="Visita effettuata",6,IF(K628="Trattativa",7,IF(K628="Offerta",8,IF(K628="Prenotazione",9,IF(K628="Venduto",10,""))))))))))))</f>
        <v/>
      </c>
      <c r="M628" s="2" t="n"/>
      <c r="N628" s="2">
        <f>IF(L628&gt;=4,1,0)</f>
        <v/>
      </c>
      <c r="O628" s="2">
        <f>IF(L628&gt;=6,1,0)</f>
        <v/>
      </c>
      <c r="P628" s="2">
        <f>IF(L628&gt;=7,1,0)</f>
        <v/>
      </c>
      <c r="Q628" s="2">
        <f>IF(L628&gt;=8,1,0)</f>
        <v/>
      </c>
      <c r="R628" s="2">
        <f>IF(L628&gt;=9,1,0)</f>
        <v/>
      </c>
      <c r="S628" s="2">
        <f>IF(OR(L628=10,M628="Vinta"),1,0)</f>
        <v/>
      </c>
      <c r="T628" s="2">
        <f>IF(M628="Persa",1,0)</f>
        <v/>
      </c>
      <c r="U628" s="2" t="n"/>
      <c r="V628" s="2" t="n"/>
      <c r="W628" s="2" t="n"/>
      <c r="X628" s="2" t="n"/>
      <c r="Y628" s="17" t="n"/>
      <c r="Z628" s="17" t="n"/>
      <c r="AA628" s="17" t="n"/>
      <c r="AB628" s="2" t="n"/>
      <c r="AC628" s="2">
        <f>IF(B628="","",IF(AB628="",TODAY()-B628,AB628-B628))</f>
        <v/>
      </c>
      <c r="AD628" s="2" t="n"/>
      <c r="AE628" s="2" t="n"/>
      <c r="AF628" s="2" t="n"/>
      <c r="AG628" s="37">
        <f>IF(B628="","",MAX(B628,IF(U628="",0,U628),IF(W628="",0,W628),IF(AB628="",0,AB628),IF(AN628="",0,AN628)))</f>
        <v/>
      </c>
      <c r="AH628" s="11">
        <f>IF(AG628="","",TODAY()-AG628)</f>
        <v/>
      </c>
      <c r="AI628" s="11">
        <f>IF(B628="","",MIN(100,IF(J628&gt;=300000,20,IF(J628&gt;=200000,10,5))+IF(OR(C628="Referral",C628="Passaparola"),20,IF(OR(C628="Sito web",C628="LinkedIn",C628="Email marketing"),15,10))+IF(L628&gt;=8,25,IF(L628&gt;=6,18,IF(L628&gt;=4,12,5)))+IF(AND(V628&lt;&gt;"",V628&lt;&gt;"Non risponde",V628&lt;&gt;"Non interessato"),10,0)+IF(X628="Eseguita",10,0)+IF(Z628&gt;0,15,0)))</f>
        <v/>
      </c>
      <c r="AJ628" s="11">
        <f>IF(AI628="","",IF(AI628&gt;=80,"Hot",IF(AI628&gt;=60,"Alta",IF(AI628&gt;=40,"Media","Bassa"))))</f>
        <v/>
      </c>
      <c r="AK628" s="11">
        <f>IF(B628="","",IF(U628="",TODAY()-B628,U628-B628))</f>
        <v/>
      </c>
      <c r="AL628" s="11">
        <f>IF(B628="","",IF(M628="Vinta","Chiusa - vinta",IF(M628="Persa","Chiusa - persa",IF(AND(U628="",TODAY()-B628&gt;1),"Contattare subito",IF(AND(M628="In corso",AH628&gt;7),"Lead in stallo",IF(AND(AN628&lt;&gt;"",AN628&lt;TODAY(),M628="In corso"),"Follow-up scaduto",IF(AND(K628="Offerta",Y628="",W628&lt;&gt;"",TODAY()-W628&gt;3),"Verificare offerta","OK"))))))</f>
        <v/>
      </c>
      <c r="AM628" s="38" t="n"/>
      <c r="AN628" s="39" t="n"/>
      <c r="AO628" s="11">
        <f>IF(AND(AN628&lt;&gt;"",AN628&lt;TODAY(),M628="In corso"),1,0)</f>
        <v/>
      </c>
      <c r="AP628" s="84">
        <f>IF(B628="","",IF(OR(M628="Vinta",M628="Persa"),0,IF(AL628="Contattare subito",50,0)+IF(AL628="Follow-up scaduto",40,0)+IF(AL628="Lead in stallo",35,0)+IF(AJ628="Hot",30,IF(AJ628="Alta",20,IF(AJ628="Media",10,0)))+IF(AO628=1,10,0)+L628/10+ROW()/100000))</f>
        <v/>
      </c>
    </row>
    <row r="629">
      <c r="A629" s="2">
        <f>IF(B629="","",ROW()-1)</f>
        <v/>
      </c>
      <c r="B629" s="2" t="n"/>
      <c r="C629" s="2" t="n"/>
      <c r="D629" s="2" t="n"/>
      <c r="E629" s="2" t="n"/>
      <c r="F629" s="2" t="n"/>
      <c r="G629" s="2" t="n"/>
      <c r="H629" s="2" t="n"/>
      <c r="I629" s="2" t="n"/>
      <c r="J629" s="2" t="n"/>
      <c r="K629" s="2" t="n"/>
      <c r="L629" s="2">
        <f>IF(K629="","",IF(K629="Nuovo",1,IF(K629="Tentativo contatto",1,IF(K629="Contattato",2,IF(K629="Qualificato",4,IF(K629="Visita fissata",5,IF(K629="Visita effettuata",6,IF(K629="Trattativa",7,IF(K629="Offerta",8,IF(K629="Prenotazione",9,IF(K629="Venduto",10,""))))))))))))</f>
        <v/>
      </c>
      <c r="M629" s="2" t="n"/>
      <c r="N629" s="2">
        <f>IF(L629&gt;=4,1,0)</f>
        <v/>
      </c>
      <c r="O629" s="2">
        <f>IF(L629&gt;=6,1,0)</f>
        <v/>
      </c>
      <c r="P629" s="2">
        <f>IF(L629&gt;=7,1,0)</f>
        <v/>
      </c>
      <c r="Q629" s="2">
        <f>IF(L629&gt;=8,1,0)</f>
        <v/>
      </c>
      <c r="R629" s="2">
        <f>IF(L629&gt;=9,1,0)</f>
        <v/>
      </c>
      <c r="S629" s="2">
        <f>IF(OR(L629=10,M629="Vinta"),1,0)</f>
        <v/>
      </c>
      <c r="T629" s="2">
        <f>IF(M629="Persa",1,0)</f>
        <v/>
      </c>
      <c r="U629" s="2" t="n"/>
      <c r="V629" s="2" t="n"/>
      <c r="W629" s="2" t="n"/>
      <c r="X629" s="2" t="n"/>
      <c r="Y629" s="17" t="n"/>
      <c r="Z629" s="17" t="n"/>
      <c r="AA629" s="17" t="n"/>
      <c r="AB629" s="2" t="n"/>
      <c r="AC629" s="2">
        <f>IF(B629="","",IF(AB629="",TODAY()-B629,AB629-B629))</f>
        <v/>
      </c>
      <c r="AD629" s="2" t="n"/>
      <c r="AE629" s="2" t="n"/>
      <c r="AF629" s="2" t="n"/>
      <c r="AG629" s="37">
        <f>IF(B629="","",MAX(B629,IF(U629="",0,U629),IF(W629="",0,W629),IF(AB629="",0,AB629),IF(AN629="",0,AN629)))</f>
        <v/>
      </c>
      <c r="AH629" s="11">
        <f>IF(AG629="","",TODAY()-AG629)</f>
        <v/>
      </c>
      <c r="AI629" s="11">
        <f>IF(B629="","",MIN(100,IF(J629&gt;=300000,20,IF(J629&gt;=200000,10,5))+IF(OR(C629="Referral",C629="Passaparola"),20,IF(OR(C629="Sito web",C629="LinkedIn",C629="Email marketing"),15,10))+IF(L629&gt;=8,25,IF(L629&gt;=6,18,IF(L629&gt;=4,12,5)))+IF(AND(V629&lt;&gt;"",V629&lt;&gt;"Non risponde",V629&lt;&gt;"Non interessato"),10,0)+IF(X629="Eseguita",10,0)+IF(Z629&gt;0,15,0)))</f>
        <v/>
      </c>
      <c r="AJ629" s="11">
        <f>IF(AI629="","",IF(AI629&gt;=80,"Hot",IF(AI629&gt;=60,"Alta",IF(AI629&gt;=40,"Media","Bassa"))))</f>
        <v/>
      </c>
      <c r="AK629" s="11">
        <f>IF(B629="","",IF(U629="",TODAY()-B629,U629-B629))</f>
        <v/>
      </c>
      <c r="AL629" s="11">
        <f>IF(B629="","",IF(M629="Vinta","Chiusa - vinta",IF(M629="Persa","Chiusa - persa",IF(AND(U629="",TODAY()-B629&gt;1),"Contattare subito",IF(AND(M629="In corso",AH629&gt;7),"Lead in stallo",IF(AND(AN629&lt;&gt;"",AN629&lt;TODAY(),M629="In corso"),"Follow-up scaduto",IF(AND(K629="Offerta",Y629="",W629&lt;&gt;"",TODAY()-W629&gt;3),"Verificare offerta","OK"))))))</f>
        <v/>
      </c>
      <c r="AM629" s="38" t="n"/>
      <c r="AN629" s="39" t="n"/>
      <c r="AO629" s="11">
        <f>IF(AND(AN629&lt;&gt;"",AN629&lt;TODAY(),M629="In corso"),1,0)</f>
        <v/>
      </c>
      <c r="AP629" s="84">
        <f>IF(B629="","",IF(OR(M629="Vinta",M629="Persa"),0,IF(AL629="Contattare subito",50,0)+IF(AL629="Follow-up scaduto",40,0)+IF(AL629="Lead in stallo",35,0)+IF(AJ629="Hot",30,IF(AJ629="Alta",20,IF(AJ629="Media",10,0)))+IF(AO629=1,10,0)+L629/10+ROW()/100000))</f>
        <v/>
      </c>
    </row>
    <row r="630">
      <c r="A630" s="2">
        <f>IF(B630="","",ROW()-1)</f>
        <v/>
      </c>
      <c r="B630" s="2" t="n"/>
      <c r="C630" s="2" t="n"/>
      <c r="D630" s="2" t="n"/>
      <c r="E630" s="2" t="n"/>
      <c r="F630" s="2" t="n"/>
      <c r="G630" s="2" t="n"/>
      <c r="H630" s="2" t="n"/>
      <c r="I630" s="2" t="n"/>
      <c r="J630" s="2" t="n"/>
      <c r="K630" s="2" t="n"/>
      <c r="L630" s="2">
        <f>IF(K630="","",IF(K630="Nuovo",1,IF(K630="Tentativo contatto",1,IF(K630="Contattato",2,IF(K630="Qualificato",4,IF(K630="Visita fissata",5,IF(K630="Visita effettuata",6,IF(K630="Trattativa",7,IF(K630="Offerta",8,IF(K630="Prenotazione",9,IF(K630="Venduto",10,""))))))))))))</f>
        <v/>
      </c>
      <c r="M630" s="2" t="n"/>
      <c r="N630" s="2">
        <f>IF(L630&gt;=4,1,0)</f>
        <v/>
      </c>
      <c r="O630" s="2">
        <f>IF(L630&gt;=6,1,0)</f>
        <v/>
      </c>
      <c r="P630" s="2">
        <f>IF(L630&gt;=7,1,0)</f>
        <v/>
      </c>
      <c r="Q630" s="2">
        <f>IF(L630&gt;=8,1,0)</f>
        <v/>
      </c>
      <c r="R630" s="2">
        <f>IF(L630&gt;=9,1,0)</f>
        <v/>
      </c>
      <c r="S630" s="2">
        <f>IF(OR(L630=10,M630="Vinta"),1,0)</f>
        <v/>
      </c>
      <c r="T630" s="2">
        <f>IF(M630="Persa",1,0)</f>
        <v/>
      </c>
      <c r="U630" s="2" t="n"/>
      <c r="V630" s="2" t="n"/>
      <c r="W630" s="2" t="n"/>
      <c r="X630" s="2" t="n"/>
      <c r="Y630" s="17" t="n"/>
      <c r="Z630" s="17" t="n"/>
      <c r="AA630" s="17" t="n"/>
      <c r="AB630" s="2" t="n"/>
      <c r="AC630" s="2">
        <f>IF(B630="","",IF(AB630="",TODAY()-B630,AB630-B630))</f>
        <v/>
      </c>
      <c r="AD630" s="2" t="n"/>
      <c r="AE630" s="2" t="n"/>
      <c r="AF630" s="2" t="n"/>
      <c r="AG630" s="37">
        <f>IF(B630="","",MAX(B630,IF(U630="",0,U630),IF(W630="",0,W630),IF(AB630="",0,AB630),IF(AN630="",0,AN630)))</f>
        <v/>
      </c>
      <c r="AH630" s="11">
        <f>IF(AG630="","",TODAY()-AG630)</f>
        <v/>
      </c>
      <c r="AI630" s="11">
        <f>IF(B630="","",MIN(100,IF(J630&gt;=300000,20,IF(J630&gt;=200000,10,5))+IF(OR(C630="Referral",C630="Passaparola"),20,IF(OR(C630="Sito web",C630="LinkedIn",C630="Email marketing"),15,10))+IF(L630&gt;=8,25,IF(L630&gt;=6,18,IF(L630&gt;=4,12,5)))+IF(AND(V630&lt;&gt;"",V630&lt;&gt;"Non risponde",V630&lt;&gt;"Non interessato"),10,0)+IF(X630="Eseguita",10,0)+IF(Z630&gt;0,15,0)))</f>
        <v/>
      </c>
      <c r="AJ630" s="11">
        <f>IF(AI630="","",IF(AI630&gt;=80,"Hot",IF(AI630&gt;=60,"Alta",IF(AI630&gt;=40,"Media","Bassa"))))</f>
        <v/>
      </c>
      <c r="AK630" s="11">
        <f>IF(B630="","",IF(U630="",TODAY()-B630,U630-B630))</f>
        <v/>
      </c>
      <c r="AL630" s="11">
        <f>IF(B630="","",IF(M630="Vinta","Chiusa - vinta",IF(M630="Persa","Chiusa - persa",IF(AND(U630="",TODAY()-B630&gt;1),"Contattare subito",IF(AND(M630="In corso",AH630&gt;7),"Lead in stallo",IF(AND(AN630&lt;&gt;"",AN630&lt;TODAY(),M630="In corso"),"Follow-up scaduto",IF(AND(K630="Offerta",Y630="",W630&lt;&gt;"",TODAY()-W630&gt;3),"Verificare offerta","OK"))))))</f>
        <v/>
      </c>
      <c r="AM630" s="38" t="n"/>
      <c r="AN630" s="39" t="n"/>
      <c r="AO630" s="11">
        <f>IF(AND(AN630&lt;&gt;"",AN630&lt;TODAY(),M630="In corso"),1,0)</f>
        <v/>
      </c>
      <c r="AP630" s="84">
        <f>IF(B630="","",IF(OR(M630="Vinta",M630="Persa"),0,IF(AL630="Contattare subito",50,0)+IF(AL630="Follow-up scaduto",40,0)+IF(AL630="Lead in stallo",35,0)+IF(AJ630="Hot",30,IF(AJ630="Alta",20,IF(AJ630="Media",10,0)))+IF(AO630=1,10,0)+L630/10+ROW()/100000))</f>
        <v/>
      </c>
    </row>
    <row r="631">
      <c r="A631" s="2">
        <f>IF(B631="","",ROW()-1)</f>
        <v/>
      </c>
      <c r="B631" s="2" t="n"/>
      <c r="C631" s="2" t="n"/>
      <c r="D631" s="2" t="n"/>
      <c r="E631" s="2" t="n"/>
      <c r="F631" s="2" t="n"/>
      <c r="G631" s="2" t="n"/>
      <c r="H631" s="2" t="n"/>
      <c r="I631" s="2" t="n"/>
      <c r="J631" s="2" t="n"/>
      <c r="K631" s="2" t="n"/>
      <c r="L631" s="2">
        <f>IF(K631="","",IF(K631="Nuovo",1,IF(K631="Tentativo contatto",1,IF(K631="Contattato",2,IF(K631="Qualificato",4,IF(K631="Visita fissata",5,IF(K631="Visita effettuata",6,IF(K631="Trattativa",7,IF(K631="Offerta",8,IF(K631="Prenotazione",9,IF(K631="Venduto",10,""))))))))))))</f>
        <v/>
      </c>
      <c r="M631" s="2" t="n"/>
      <c r="N631" s="2">
        <f>IF(L631&gt;=4,1,0)</f>
        <v/>
      </c>
      <c r="O631" s="2">
        <f>IF(L631&gt;=6,1,0)</f>
        <v/>
      </c>
      <c r="P631" s="2">
        <f>IF(L631&gt;=7,1,0)</f>
        <v/>
      </c>
      <c r="Q631" s="2">
        <f>IF(L631&gt;=8,1,0)</f>
        <v/>
      </c>
      <c r="R631" s="2">
        <f>IF(L631&gt;=9,1,0)</f>
        <v/>
      </c>
      <c r="S631" s="2">
        <f>IF(OR(L631=10,M631="Vinta"),1,0)</f>
        <v/>
      </c>
      <c r="T631" s="2">
        <f>IF(M631="Persa",1,0)</f>
        <v/>
      </c>
      <c r="U631" s="2" t="n"/>
      <c r="V631" s="2" t="n"/>
      <c r="W631" s="2" t="n"/>
      <c r="X631" s="2" t="n"/>
      <c r="Y631" s="17" t="n"/>
      <c r="Z631" s="17" t="n"/>
      <c r="AA631" s="17" t="n"/>
      <c r="AB631" s="2" t="n"/>
      <c r="AC631" s="2">
        <f>IF(B631="","",IF(AB631="",TODAY()-B631,AB631-B631))</f>
        <v/>
      </c>
      <c r="AD631" s="2" t="n"/>
      <c r="AE631" s="2" t="n"/>
      <c r="AF631" s="2" t="n"/>
      <c r="AG631" s="37">
        <f>IF(B631="","",MAX(B631,IF(U631="",0,U631),IF(W631="",0,W631),IF(AB631="",0,AB631),IF(AN631="",0,AN631)))</f>
        <v/>
      </c>
      <c r="AH631" s="11">
        <f>IF(AG631="","",TODAY()-AG631)</f>
        <v/>
      </c>
      <c r="AI631" s="11">
        <f>IF(B631="","",MIN(100,IF(J631&gt;=300000,20,IF(J631&gt;=200000,10,5))+IF(OR(C631="Referral",C631="Passaparola"),20,IF(OR(C631="Sito web",C631="LinkedIn",C631="Email marketing"),15,10))+IF(L631&gt;=8,25,IF(L631&gt;=6,18,IF(L631&gt;=4,12,5)))+IF(AND(V631&lt;&gt;"",V631&lt;&gt;"Non risponde",V631&lt;&gt;"Non interessato"),10,0)+IF(X631="Eseguita",10,0)+IF(Z631&gt;0,15,0)))</f>
        <v/>
      </c>
      <c r="AJ631" s="11">
        <f>IF(AI631="","",IF(AI631&gt;=80,"Hot",IF(AI631&gt;=60,"Alta",IF(AI631&gt;=40,"Media","Bassa"))))</f>
        <v/>
      </c>
      <c r="AK631" s="11">
        <f>IF(B631="","",IF(U631="",TODAY()-B631,U631-B631))</f>
        <v/>
      </c>
      <c r="AL631" s="11">
        <f>IF(B631="","",IF(M631="Vinta","Chiusa - vinta",IF(M631="Persa","Chiusa - persa",IF(AND(U631="",TODAY()-B631&gt;1),"Contattare subito",IF(AND(M631="In corso",AH631&gt;7),"Lead in stallo",IF(AND(AN631&lt;&gt;"",AN631&lt;TODAY(),M631="In corso"),"Follow-up scaduto",IF(AND(K631="Offerta",Y631="",W631&lt;&gt;"",TODAY()-W631&gt;3),"Verificare offerta","OK"))))))</f>
        <v/>
      </c>
      <c r="AM631" s="38" t="n"/>
      <c r="AN631" s="39" t="n"/>
      <c r="AO631" s="11">
        <f>IF(AND(AN631&lt;&gt;"",AN631&lt;TODAY(),M631="In corso"),1,0)</f>
        <v/>
      </c>
      <c r="AP631" s="84">
        <f>IF(B631="","",IF(OR(M631="Vinta",M631="Persa"),0,IF(AL631="Contattare subito",50,0)+IF(AL631="Follow-up scaduto",40,0)+IF(AL631="Lead in stallo",35,0)+IF(AJ631="Hot",30,IF(AJ631="Alta",20,IF(AJ631="Media",10,0)))+IF(AO631=1,10,0)+L631/10+ROW()/100000))</f>
        <v/>
      </c>
    </row>
    <row r="632">
      <c r="A632" s="2">
        <f>IF(B632="","",ROW()-1)</f>
        <v/>
      </c>
      <c r="B632" s="2" t="n"/>
      <c r="C632" s="2" t="n"/>
      <c r="D632" s="2" t="n"/>
      <c r="E632" s="2" t="n"/>
      <c r="F632" s="2" t="n"/>
      <c r="G632" s="2" t="n"/>
      <c r="H632" s="2" t="n"/>
      <c r="I632" s="2" t="n"/>
      <c r="J632" s="2" t="n"/>
      <c r="K632" s="2" t="n"/>
      <c r="L632" s="2">
        <f>IF(K632="","",IF(K632="Nuovo",1,IF(K632="Tentativo contatto",1,IF(K632="Contattato",2,IF(K632="Qualificato",4,IF(K632="Visita fissata",5,IF(K632="Visita effettuata",6,IF(K632="Trattativa",7,IF(K632="Offerta",8,IF(K632="Prenotazione",9,IF(K632="Venduto",10,""))))))))))))</f>
        <v/>
      </c>
      <c r="M632" s="2" t="n"/>
      <c r="N632" s="2">
        <f>IF(L632&gt;=4,1,0)</f>
        <v/>
      </c>
      <c r="O632" s="2">
        <f>IF(L632&gt;=6,1,0)</f>
        <v/>
      </c>
      <c r="P632" s="2">
        <f>IF(L632&gt;=7,1,0)</f>
        <v/>
      </c>
      <c r="Q632" s="2">
        <f>IF(L632&gt;=8,1,0)</f>
        <v/>
      </c>
      <c r="R632" s="2">
        <f>IF(L632&gt;=9,1,0)</f>
        <v/>
      </c>
      <c r="S632" s="2">
        <f>IF(OR(L632=10,M632="Vinta"),1,0)</f>
        <v/>
      </c>
      <c r="T632" s="2">
        <f>IF(M632="Persa",1,0)</f>
        <v/>
      </c>
      <c r="U632" s="2" t="n"/>
      <c r="V632" s="2" t="n"/>
      <c r="W632" s="2" t="n"/>
      <c r="X632" s="2" t="n"/>
      <c r="Y632" s="17" t="n"/>
      <c r="Z632" s="17" t="n"/>
      <c r="AA632" s="17" t="n"/>
      <c r="AB632" s="2" t="n"/>
      <c r="AC632" s="2">
        <f>IF(B632="","",IF(AB632="",TODAY()-B632,AB632-B632))</f>
        <v/>
      </c>
      <c r="AD632" s="2" t="n"/>
      <c r="AE632" s="2" t="n"/>
      <c r="AF632" s="2" t="n"/>
      <c r="AG632" s="37">
        <f>IF(B632="","",MAX(B632,IF(U632="",0,U632),IF(W632="",0,W632),IF(AB632="",0,AB632),IF(AN632="",0,AN632)))</f>
        <v/>
      </c>
      <c r="AH632" s="11">
        <f>IF(AG632="","",TODAY()-AG632)</f>
        <v/>
      </c>
      <c r="AI632" s="11">
        <f>IF(B632="","",MIN(100,IF(J632&gt;=300000,20,IF(J632&gt;=200000,10,5))+IF(OR(C632="Referral",C632="Passaparola"),20,IF(OR(C632="Sito web",C632="LinkedIn",C632="Email marketing"),15,10))+IF(L632&gt;=8,25,IF(L632&gt;=6,18,IF(L632&gt;=4,12,5)))+IF(AND(V632&lt;&gt;"",V632&lt;&gt;"Non risponde",V632&lt;&gt;"Non interessato"),10,0)+IF(X632="Eseguita",10,0)+IF(Z632&gt;0,15,0)))</f>
        <v/>
      </c>
      <c r="AJ632" s="11">
        <f>IF(AI632="","",IF(AI632&gt;=80,"Hot",IF(AI632&gt;=60,"Alta",IF(AI632&gt;=40,"Media","Bassa"))))</f>
        <v/>
      </c>
      <c r="AK632" s="11">
        <f>IF(B632="","",IF(U632="",TODAY()-B632,U632-B632))</f>
        <v/>
      </c>
      <c r="AL632" s="11">
        <f>IF(B632="","",IF(M632="Vinta","Chiusa - vinta",IF(M632="Persa","Chiusa - persa",IF(AND(U632="",TODAY()-B632&gt;1),"Contattare subito",IF(AND(M632="In corso",AH632&gt;7),"Lead in stallo",IF(AND(AN632&lt;&gt;"",AN632&lt;TODAY(),M632="In corso"),"Follow-up scaduto",IF(AND(K632="Offerta",Y632="",W632&lt;&gt;"",TODAY()-W632&gt;3),"Verificare offerta","OK"))))))</f>
        <v/>
      </c>
      <c r="AM632" s="38" t="n"/>
      <c r="AN632" s="39" t="n"/>
      <c r="AO632" s="11">
        <f>IF(AND(AN632&lt;&gt;"",AN632&lt;TODAY(),M632="In corso"),1,0)</f>
        <v/>
      </c>
      <c r="AP632" s="84">
        <f>IF(B632="","",IF(OR(M632="Vinta",M632="Persa"),0,IF(AL632="Contattare subito",50,0)+IF(AL632="Follow-up scaduto",40,0)+IF(AL632="Lead in stallo",35,0)+IF(AJ632="Hot",30,IF(AJ632="Alta",20,IF(AJ632="Media",10,0)))+IF(AO632=1,10,0)+L632/10+ROW()/100000))</f>
        <v/>
      </c>
    </row>
    <row r="633">
      <c r="A633" s="2">
        <f>IF(B633="","",ROW()-1)</f>
        <v/>
      </c>
      <c r="B633" s="2" t="n"/>
      <c r="C633" s="2" t="n"/>
      <c r="D633" s="2" t="n"/>
      <c r="E633" s="2" t="n"/>
      <c r="F633" s="2" t="n"/>
      <c r="G633" s="2" t="n"/>
      <c r="H633" s="2" t="n"/>
      <c r="I633" s="2" t="n"/>
      <c r="J633" s="2" t="n"/>
      <c r="K633" s="2" t="n"/>
      <c r="L633" s="2">
        <f>IF(K633="","",IF(K633="Nuovo",1,IF(K633="Tentativo contatto",1,IF(K633="Contattato",2,IF(K633="Qualificato",4,IF(K633="Visita fissata",5,IF(K633="Visita effettuata",6,IF(K633="Trattativa",7,IF(K633="Offerta",8,IF(K633="Prenotazione",9,IF(K633="Venduto",10,""))))))))))))</f>
        <v/>
      </c>
      <c r="M633" s="2" t="n"/>
      <c r="N633" s="2">
        <f>IF(L633&gt;=4,1,0)</f>
        <v/>
      </c>
      <c r="O633" s="2">
        <f>IF(L633&gt;=6,1,0)</f>
        <v/>
      </c>
      <c r="P633" s="2">
        <f>IF(L633&gt;=7,1,0)</f>
        <v/>
      </c>
      <c r="Q633" s="2">
        <f>IF(L633&gt;=8,1,0)</f>
        <v/>
      </c>
      <c r="R633" s="2">
        <f>IF(L633&gt;=9,1,0)</f>
        <v/>
      </c>
      <c r="S633" s="2">
        <f>IF(OR(L633=10,M633="Vinta"),1,0)</f>
        <v/>
      </c>
      <c r="T633" s="2">
        <f>IF(M633="Persa",1,0)</f>
        <v/>
      </c>
      <c r="U633" s="2" t="n"/>
      <c r="V633" s="2" t="n"/>
      <c r="W633" s="2" t="n"/>
      <c r="X633" s="2" t="n"/>
      <c r="Y633" s="17" t="n"/>
      <c r="Z633" s="17" t="n"/>
      <c r="AA633" s="17" t="n"/>
      <c r="AB633" s="2" t="n"/>
      <c r="AC633" s="2">
        <f>IF(B633="","",IF(AB633="",TODAY()-B633,AB633-B633))</f>
        <v/>
      </c>
      <c r="AD633" s="2" t="n"/>
      <c r="AE633" s="2" t="n"/>
      <c r="AF633" s="2" t="n"/>
      <c r="AG633" s="37">
        <f>IF(B633="","",MAX(B633,IF(U633="",0,U633),IF(W633="",0,W633),IF(AB633="",0,AB633),IF(AN633="",0,AN633)))</f>
        <v/>
      </c>
      <c r="AH633" s="11">
        <f>IF(AG633="","",TODAY()-AG633)</f>
        <v/>
      </c>
      <c r="AI633" s="11">
        <f>IF(B633="","",MIN(100,IF(J633&gt;=300000,20,IF(J633&gt;=200000,10,5))+IF(OR(C633="Referral",C633="Passaparola"),20,IF(OR(C633="Sito web",C633="LinkedIn",C633="Email marketing"),15,10))+IF(L633&gt;=8,25,IF(L633&gt;=6,18,IF(L633&gt;=4,12,5)))+IF(AND(V633&lt;&gt;"",V633&lt;&gt;"Non risponde",V633&lt;&gt;"Non interessato"),10,0)+IF(X633="Eseguita",10,0)+IF(Z633&gt;0,15,0)))</f>
        <v/>
      </c>
      <c r="AJ633" s="11">
        <f>IF(AI633="","",IF(AI633&gt;=80,"Hot",IF(AI633&gt;=60,"Alta",IF(AI633&gt;=40,"Media","Bassa"))))</f>
        <v/>
      </c>
      <c r="AK633" s="11">
        <f>IF(B633="","",IF(U633="",TODAY()-B633,U633-B633))</f>
        <v/>
      </c>
      <c r="AL633" s="11">
        <f>IF(B633="","",IF(M633="Vinta","Chiusa - vinta",IF(M633="Persa","Chiusa - persa",IF(AND(U633="",TODAY()-B633&gt;1),"Contattare subito",IF(AND(M633="In corso",AH633&gt;7),"Lead in stallo",IF(AND(AN633&lt;&gt;"",AN633&lt;TODAY(),M633="In corso"),"Follow-up scaduto",IF(AND(K633="Offerta",Y633="",W633&lt;&gt;"",TODAY()-W633&gt;3),"Verificare offerta","OK"))))))</f>
        <v/>
      </c>
      <c r="AM633" s="38" t="n"/>
      <c r="AN633" s="39" t="n"/>
      <c r="AO633" s="11">
        <f>IF(AND(AN633&lt;&gt;"",AN633&lt;TODAY(),M633="In corso"),1,0)</f>
        <v/>
      </c>
      <c r="AP633" s="84">
        <f>IF(B633="","",IF(OR(M633="Vinta",M633="Persa"),0,IF(AL633="Contattare subito",50,0)+IF(AL633="Follow-up scaduto",40,0)+IF(AL633="Lead in stallo",35,0)+IF(AJ633="Hot",30,IF(AJ633="Alta",20,IF(AJ633="Media",10,0)))+IF(AO633=1,10,0)+L633/10+ROW()/100000))</f>
        <v/>
      </c>
    </row>
    <row r="634">
      <c r="A634" s="2">
        <f>IF(B634="","",ROW()-1)</f>
        <v/>
      </c>
      <c r="B634" s="2" t="n"/>
      <c r="C634" s="2" t="n"/>
      <c r="D634" s="2" t="n"/>
      <c r="E634" s="2" t="n"/>
      <c r="F634" s="2" t="n"/>
      <c r="G634" s="2" t="n"/>
      <c r="H634" s="2" t="n"/>
      <c r="I634" s="2" t="n"/>
      <c r="J634" s="2" t="n"/>
      <c r="K634" s="2" t="n"/>
      <c r="L634" s="2">
        <f>IF(K634="","",IF(K634="Nuovo",1,IF(K634="Tentativo contatto",1,IF(K634="Contattato",2,IF(K634="Qualificato",4,IF(K634="Visita fissata",5,IF(K634="Visita effettuata",6,IF(K634="Trattativa",7,IF(K634="Offerta",8,IF(K634="Prenotazione",9,IF(K634="Venduto",10,""))))))))))))</f>
        <v/>
      </c>
      <c r="M634" s="2" t="n"/>
      <c r="N634" s="2">
        <f>IF(L634&gt;=4,1,0)</f>
        <v/>
      </c>
      <c r="O634" s="2">
        <f>IF(L634&gt;=6,1,0)</f>
        <v/>
      </c>
      <c r="P634" s="2">
        <f>IF(L634&gt;=7,1,0)</f>
        <v/>
      </c>
      <c r="Q634" s="2">
        <f>IF(L634&gt;=8,1,0)</f>
        <v/>
      </c>
      <c r="R634" s="2">
        <f>IF(L634&gt;=9,1,0)</f>
        <v/>
      </c>
      <c r="S634" s="2">
        <f>IF(OR(L634=10,M634="Vinta"),1,0)</f>
        <v/>
      </c>
      <c r="T634" s="2">
        <f>IF(M634="Persa",1,0)</f>
        <v/>
      </c>
      <c r="U634" s="2" t="n"/>
      <c r="V634" s="2" t="n"/>
      <c r="W634" s="2" t="n"/>
      <c r="X634" s="2" t="n"/>
      <c r="Y634" s="17" t="n"/>
      <c r="Z634" s="17" t="n"/>
      <c r="AA634" s="17" t="n"/>
      <c r="AB634" s="2" t="n"/>
      <c r="AC634" s="2">
        <f>IF(B634="","",IF(AB634="",TODAY()-B634,AB634-B634))</f>
        <v/>
      </c>
      <c r="AD634" s="2" t="n"/>
      <c r="AE634" s="2" t="n"/>
      <c r="AF634" s="2" t="n"/>
      <c r="AG634" s="37">
        <f>IF(B634="","",MAX(B634,IF(U634="",0,U634),IF(W634="",0,W634),IF(AB634="",0,AB634),IF(AN634="",0,AN634)))</f>
        <v/>
      </c>
      <c r="AH634" s="11">
        <f>IF(AG634="","",TODAY()-AG634)</f>
        <v/>
      </c>
      <c r="AI634" s="11">
        <f>IF(B634="","",MIN(100,IF(J634&gt;=300000,20,IF(J634&gt;=200000,10,5))+IF(OR(C634="Referral",C634="Passaparola"),20,IF(OR(C634="Sito web",C634="LinkedIn",C634="Email marketing"),15,10))+IF(L634&gt;=8,25,IF(L634&gt;=6,18,IF(L634&gt;=4,12,5)))+IF(AND(V634&lt;&gt;"",V634&lt;&gt;"Non risponde",V634&lt;&gt;"Non interessato"),10,0)+IF(X634="Eseguita",10,0)+IF(Z634&gt;0,15,0)))</f>
        <v/>
      </c>
      <c r="AJ634" s="11">
        <f>IF(AI634="","",IF(AI634&gt;=80,"Hot",IF(AI634&gt;=60,"Alta",IF(AI634&gt;=40,"Media","Bassa"))))</f>
        <v/>
      </c>
      <c r="AK634" s="11">
        <f>IF(B634="","",IF(U634="",TODAY()-B634,U634-B634))</f>
        <v/>
      </c>
      <c r="AL634" s="11">
        <f>IF(B634="","",IF(M634="Vinta","Chiusa - vinta",IF(M634="Persa","Chiusa - persa",IF(AND(U634="",TODAY()-B634&gt;1),"Contattare subito",IF(AND(M634="In corso",AH634&gt;7),"Lead in stallo",IF(AND(AN634&lt;&gt;"",AN634&lt;TODAY(),M634="In corso"),"Follow-up scaduto",IF(AND(K634="Offerta",Y634="",W634&lt;&gt;"",TODAY()-W634&gt;3),"Verificare offerta","OK"))))))</f>
        <v/>
      </c>
      <c r="AM634" s="38" t="n"/>
      <c r="AN634" s="39" t="n"/>
      <c r="AO634" s="11">
        <f>IF(AND(AN634&lt;&gt;"",AN634&lt;TODAY(),M634="In corso"),1,0)</f>
        <v/>
      </c>
      <c r="AP634" s="84">
        <f>IF(B634="","",IF(OR(M634="Vinta",M634="Persa"),0,IF(AL634="Contattare subito",50,0)+IF(AL634="Follow-up scaduto",40,0)+IF(AL634="Lead in stallo",35,0)+IF(AJ634="Hot",30,IF(AJ634="Alta",20,IF(AJ634="Media",10,0)))+IF(AO634=1,10,0)+L634/10+ROW()/100000))</f>
        <v/>
      </c>
    </row>
    <row r="635">
      <c r="A635" s="2">
        <f>IF(B635="","",ROW()-1)</f>
        <v/>
      </c>
      <c r="B635" s="2" t="n"/>
      <c r="C635" s="2" t="n"/>
      <c r="D635" s="2" t="n"/>
      <c r="E635" s="2" t="n"/>
      <c r="F635" s="2" t="n"/>
      <c r="G635" s="2" t="n"/>
      <c r="H635" s="2" t="n"/>
      <c r="I635" s="2" t="n"/>
      <c r="J635" s="2" t="n"/>
      <c r="K635" s="2" t="n"/>
      <c r="L635" s="2">
        <f>IF(K635="","",IF(K635="Nuovo",1,IF(K635="Tentativo contatto",1,IF(K635="Contattato",2,IF(K635="Qualificato",4,IF(K635="Visita fissata",5,IF(K635="Visita effettuata",6,IF(K635="Trattativa",7,IF(K635="Offerta",8,IF(K635="Prenotazione",9,IF(K635="Venduto",10,""))))))))))))</f>
        <v/>
      </c>
      <c r="M635" s="2" t="n"/>
      <c r="N635" s="2">
        <f>IF(L635&gt;=4,1,0)</f>
        <v/>
      </c>
      <c r="O635" s="2">
        <f>IF(L635&gt;=6,1,0)</f>
        <v/>
      </c>
      <c r="P635" s="2">
        <f>IF(L635&gt;=7,1,0)</f>
        <v/>
      </c>
      <c r="Q635" s="2">
        <f>IF(L635&gt;=8,1,0)</f>
        <v/>
      </c>
      <c r="R635" s="2">
        <f>IF(L635&gt;=9,1,0)</f>
        <v/>
      </c>
      <c r="S635" s="2">
        <f>IF(OR(L635=10,M635="Vinta"),1,0)</f>
        <v/>
      </c>
      <c r="T635" s="2">
        <f>IF(M635="Persa",1,0)</f>
        <v/>
      </c>
      <c r="U635" s="2" t="n"/>
      <c r="V635" s="2" t="n"/>
      <c r="W635" s="2" t="n"/>
      <c r="X635" s="2" t="n"/>
      <c r="Y635" s="17" t="n"/>
      <c r="Z635" s="17" t="n"/>
      <c r="AA635" s="17" t="n"/>
      <c r="AB635" s="2" t="n"/>
      <c r="AC635" s="2">
        <f>IF(B635="","",IF(AB635="",TODAY()-B635,AB635-B635))</f>
        <v/>
      </c>
      <c r="AD635" s="2" t="n"/>
      <c r="AE635" s="2" t="n"/>
      <c r="AF635" s="2" t="n"/>
      <c r="AG635" s="37">
        <f>IF(B635="","",MAX(B635,IF(U635="",0,U635),IF(W635="",0,W635),IF(AB635="",0,AB635),IF(AN635="",0,AN635)))</f>
        <v/>
      </c>
      <c r="AH635" s="11">
        <f>IF(AG635="","",TODAY()-AG635)</f>
        <v/>
      </c>
      <c r="AI635" s="11">
        <f>IF(B635="","",MIN(100,IF(J635&gt;=300000,20,IF(J635&gt;=200000,10,5))+IF(OR(C635="Referral",C635="Passaparola"),20,IF(OR(C635="Sito web",C635="LinkedIn",C635="Email marketing"),15,10))+IF(L635&gt;=8,25,IF(L635&gt;=6,18,IF(L635&gt;=4,12,5)))+IF(AND(V635&lt;&gt;"",V635&lt;&gt;"Non risponde",V635&lt;&gt;"Non interessato"),10,0)+IF(X635="Eseguita",10,0)+IF(Z635&gt;0,15,0)))</f>
        <v/>
      </c>
      <c r="AJ635" s="11">
        <f>IF(AI635="","",IF(AI635&gt;=80,"Hot",IF(AI635&gt;=60,"Alta",IF(AI635&gt;=40,"Media","Bassa"))))</f>
        <v/>
      </c>
      <c r="AK635" s="11">
        <f>IF(B635="","",IF(U635="",TODAY()-B635,U635-B635))</f>
        <v/>
      </c>
      <c r="AL635" s="11">
        <f>IF(B635="","",IF(M635="Vinta","Chiusa - vinta",IF(M635="Persa","Chiusa - persa",IF(AND(U635="",TODAY()-B635&gt;1),"Contattare subito",IF(AND(M635="In corso",AH635&gt;7),"Lead in stallo",IF(AND(AN635&lt;&gt;"",AN635&lt;TODAY(),M635="In corso"),"Follow-up scaduto",IF(AND(K635="Offerta",Y635="",W635&lt;&gt;"",TODAY()-W635&gt;3),"Verificare offerta","OK"))))))</f>
        <v/>
      </c>
      <c r="AM635" s="38" t="n"/>
      <c r="AN635" s="39" t="n"/>
      <c r="AO635" s="11">
        <f>IF(AND(AN635&lt;&gt;"",AN635&lt;TODAY(),M635="In corso"),1,0)</f>
        <v/>
      </c>
      <c r="AP635" s="84">
        <f>IF(B635="","",IF(OR(M635="Vinta",M635="Persa"),0,IF(AL635="Contattare subito",50,0)+IF(AL635="Follow-up scaduto",40,0)+IF(AL635="Lead in stallo",35,0)+IF(AJ635="Hot",30,IF(AJ635="Alta",20,IF(AJ635="Media",10,0)))+IF(AO635=1,10,0)+L635/10+ROW()/100000))</f>
        <v/>
      </c>
    </row>
    <row r="636">
      <c r="A636" s="2">
        <f>IF(B636="","",ROW()-1)</f>
        <v/>
      </c>
      <c r="B636" s="2" t="n"/>
      <c r="C636" s="2" t="n"/>
      <c r="D636" s="2" t="n"/>
      <c r="E636" s="2" t="n"/>
      <c r="F636" s="2" t="n"/>
      <c r="G636" s="2" t="n"/>
      <c r="H636" s="2" t="n"/>
      <c r="I636" s="2" t="n"/>
      <c r="J636" s="2" t="n"/>
      <c r="K636" s="2" t="n"/>
      <c r="L636" s="2">
        <f>IF(K636="","",IF(K636="Nuovo",1,IF(K636="Tentativo contatto",1,IF(K636="Contattato",2,IF(K636="Qualificato",4,IF(K636="Visita fissata",5,IF(K636="Visita effettuata",6,IF(K636="Trattativa",7,IF(K636="Offerta",8,IF(K636="Prenotazione",9,IF(K636="Venduto",10,""))))))))))))</f>
        <v/>
      </c>
      <c r="M636" s="2" t="n"/>
      <c r="N636" s="2">
        <f>IF(L636&gt;=4,1,0)</f>
        <v/>
      </c>
      <c r="O636" s="2">
        <f>IF(L636&gt;=6,1,0)</f>
        <v/>
      </c>
      <c r="P636" s="2">
        <f>IF(L636&gt;=7,1,0)</f>
        <v/>
      </c>
      <c r="Q636" s="2">
        <f>IF(L636&gt;=8,1,0)</f>
        <v/>
      </c>
      <c r="R636" s="2">
        <f>IF(L636&gt;=9,1,0)</f>
        <v/>
      </c>
      <c r="S636" s="2">
        <f>IF(OR(L636=10,M636="Vinta"),1,0)</f>
        <v/>
      </c>
      <c r="T636" s="2">
        <f>IF(M636="Persa",1,0)</f>
        <v/>
      </c>
      <c r="U636" s="2" t="n"/>
      <c r="V636" s="2" t="n"/>
      <c r="W636" s="2" t="n"/>
      <c r="X636" s="2" t="n"/>
      <c r="Y636" s="17" t="n"/>
      <c r="Z636" s="17" t="n"/>
      <c r="AA636" s="17" t="n"/>
      <c r="AB636" s="2" t="n"/>
      <c r="AC636" s="2">
        <f>IF(B636="","",IF(AB636="",TODAY()-B636,AB636-B636))</f>
        <v/>
      </c>
      <c r="AD636" s="2" t="n"/>
      <c r="AE636" s="2" t="n"/>
      <c r="AF636" s="2" t="n"/>
      <c r="AG636" s="37">
        <f>IF(B636="","",MAX(B636,IF(U636="",0,U636),IF(W636="",0,W636),IF(AB636="",0,AB636),IF(AN636="",0,AN636)))</f>
        <v/>
      </c>
      <c r="AH636" s="11">
        <f>IF(AG636="","",TODAY()-AG636)</f>
        <v/>
      </c>
      <c r="AI636" s="11">
        <f>IF(B636="","",MIN(100,IF(J636&gt;=300000,20,IF(J636&gt;=200000,10,5))+IF(OR(C636="Referral",C636="Passaparola"),20,IF(OR(C636="Sito web",C636="LinkedIn",C636="Email marketing"),15,10))+IF(L636&gt;=8,25,IF(L636&gt;=6,18,IF(L636&gt;=4,12,5)))+IF(AND(V636&lt;&gt;"",V636&lt;&gt;"Non risponde",V636&lt;&gt;"Non interessato"),10,0)+IF(X636="Eseguita",10,0)+IF(Z636&gt;0,15,0)))</f>
        <v/>
      </c>
      <c r="AJ636" s="11">
        <f>IF(AI636="","",IF(AI636&gt;=80,"Hot",IF(AI636&gt;=60,"Alta",IF(AI636&gt;=40,"Media","Bassa"))))</f>
        <v/>
      </c>
      <c r="AK636" s="11">
        <f>IF(B636="","",IF(U636="",TODAY()-B636,U636-B636))</f>
        <v/>
      </c>
      <c r="AL636" s="11">
        <f>IF(B636="","",IF(M636="Vinta","Chiusa - vinta",IF(M636="Persa","Chiusa - persa",IF(AND(U636="",TODAY()-B636&gt;1),"Contattare subito",IF(AND(M636="In corso",AH636&gt;7),"Lead in stallo",IF(AND(AN636&lt;&gt;"",AN636&lt;TODAY(),M636="In corso"),"Follow-up scaduto",IF(AND(K636="Offerta",Y636="",W636&lt;&gt;"",TODAY()-W636&gt;3),"Verificare offerta","OK"))))))</f>
        <v/>
      </c>
      <c r="AM636" s="38" t="n"/>
      <c r="AN636" s="39" t="n"/>
      <c r="AO636" s="11">
        <f>IF(AND(AN636&lt;&gt;"",AN636&lt;TODAY(),M636="In corso"),1,0)</f>
        <v/>
      </c>
      <c r="AP636" s="84">
        <f>IF(B636="","",IF(OR(M636="Vinta",M636="Persa"),0,IF(AL636="Contattare subito",50,0)+IF(AL636="Follow-up scaduto",40,0)+IF(AL636="Lead in stallo",35,0)+IF(AJ636="Hot",30,IF(AJ636="Alta",20,IF(AJ636="Media",10,0)))+IF(AO636=1,10,0)+L636/10+ROW()/100000))</f>
        <v/>
      </c>
    </row>
    <row r="637">
      <c r="A637" s="2">
        <f>IF(B637="","",ROW()-1)</f>
        <v/>
      </c>
      <c r="B637" s="2" t="n"/>
      <c r="C637" s="2" t="n"/>
      <c r="D637" s="2" t="n"/>
      <c r="E637" s="2" t="n"/>
      <c r="F637" s="2" t="n"/>
      <c r="G637" s="2" t="n"/>
      <c r="H637" s="2" t="n"/>
      <c r="I637" s="2" t="n"/>
      <c r="J637" s="2" t="n"/>
      <c r="K637" s="2" t="n"/>
      <c r="L637" s="2">
        <f>IF(K637="","",IF(K637="Nuovo",1,IF(K637="Tentativo contatto",1,IF(K637="Contattato",2,IF(K637="Qualificato",4,IF(K637="Visita fissata",5,IF(K637="Visita effettuata",6,IF(K637="Trattativa",7,IF(K637="Offerta",8,IF(K637="Prenotazione",9,IF(K637="Venduto",10,""))))))))))))</f>
        <v/>
      </c>
      <c r="M637" s="2" t="n"/>
      <c r="N637" s="2">
        <f>IF(L637&gt;=4,1,0)</f>
        <v/>
      </c>
      <c r="O637" s="2">
        <f>IF(L637&gt;=6,1,0)</f>
        <v/>
      </c>
      <c r="P637" s="2">
        <f>IF(L637&gt;=7,1,0)</f>
        <v/>
      </c>
      <c r="Q637" s="2">
        <f>IF(L637&gt;=8,1,0)</f>
        <v/>
      </c>
      <c r="R637" s="2">
        <f>IF(L637&gt;=9,1,0)</f>
        <v/>
      </c>
      <c r="S637" s="2">
        <f>IF(OR(L637=10,M637="Vinta"),1,0)</f>
        <v/>
      </c>
      <c r="T637" s="2">
        <f>IF(M637="Persa",1,0)</f>
        <v/>
      </c>
      <c r="U637" s="2" t="n"/>
      <c r="V637" s="2" t="n"/>
      <c r="W637" s="2" t="n"/>
      <c r="X637" s="2" t="n"/>
      <c r="Y637" s="17" t="n"/>
      <c r="Z637" s="17" t="n"/>
      <c r="AA637" s="17" t="n"/>
      <c r="AB637" s="2" t="n"/>
      <c r="AC637" s="2">
        <f>IF(B637="","",IF(AB637="",TODAY()-B637,AB637-B637))</f>
        <v/>
      </c>
      <c r="AD637" s="2" t="n"/>
      <c r="AE637" s="2" t="n"/>
      <c r="AF637" s="2" t="n"/>
      <c r="AG637" s="37">
        <f>IF(B637="","",MAX(B637,IF(U637="",0,U637),IF(W637="",0,W637),IF(AB637="",0,AB637),IF(AN637="",0,AN637)))</f>
        <v/>
      </c>
      <c r="AH637" s="11">
        <f>IF(AG637="","",TODAY()-AG637)</f>
        <v/>
      </c>
      <c r="AI637" s="11">
        <f>IF(B637="","",MIN(100,IF(J637&gt;=300000,20,IF(J637&gt;=200000,10,5))+IF(OR(C637="Referral",C637="Passaparola"),20,IF(OR(C637="Sito web",C637="LinkedIn",C637="Email marketing"),15,10))+IF(L637&gt;=8,25,IF(L637&gt;=6,18,IF(L637&gt;=4,12,5)))+IF(AND(V637&lt;&gt;"",V637&lt;&gt;"Non risponde",V637&lt;&gt;"Non interessato"),10,0)+IF(X637="Eseguita",10,0)+IF(Z637&gt;0,15,0)))</f>
        <v/>
      </c>
      <c r="AJ637" s="11">
        <f>IF(AI637="","",IF(AI637&gt;=80,"Hot",IF(AI637&gt;=60,"Alta",IF(AI637&gt;=40,"Media","Bassa"))))</f>
        <v/>
      </c>
      <c r="AK637" s="11">
        <f>IF(B637="","",IF(U637="",TODAY()-B637,U637-B637))</f>
        <v/>
      </c>
      <c r="AL637" s="11">
        <f>IF(B637="","",IF(M637="Vinta","Chiusa - vinta",IF(M637="Persa","Chiusa - persa",IF(AND(U637="",TODAY()-B637&gt;1),"Contattare subito",IF(AND(M637="In corso",AH637&gt;7),"Lead in stallo",IF(AND(AN637&lt;&gt;"",AN637&lt;TODAY(),M637="In corso"),"Follow-up scaduto",IF(AND(K637="Offerta",Y637="",W637&lt;&gt;"",TODAY()-W637&gt;3),"Verificare offerta","OK"))))))</f>
        <v/>
      </c>
      <c r="AM637" s="38" t="n"/>
      <c r="AN637" s="39" t="n"/>
      <c r="AO637" s="11">
        <f>IF(AND(AN637&lt;&gt;"",AN637&lt;TODAY(),M637="In corso"),1,0)</f>
        <v/>
      </c>
      <c r="AP637" s="84">
        <f>IF(B637="","",IF(OR(M637="Vinta",M637="Persa"),0,IF(AL637="Contattare subito",50,0)+IF(AL637="Follow-up scaduto",40,0)+IF(AL637="Lead in stallo",35,0)+IF(AJ637="Hot",30,IF(AJ637="Alta",20,IF(AJ637="Media",10,0)))+IF(AO637=1,10,0)+L637/10+ROW()/100000))</f>
        <v/>
      </c>
    </row>
    <row r="638">
      <c r="A638" s="2">
        <f>IF(B638="","",ROW()-1)</f>
        <v/>
      </c>
      <c r="B638" s="2" t="n"/>
      <c r="C638" s="2" t="n"/>
      <c r="D638" s="2" t="n"/>
      <c r="E638" s="2" t="n"/>
      <c r="F638" s="2" t="n"/>
      <c r="G638" s="2" t="n"/>
      <c r="H638" s="2" t="n"/>
      <c r="I638" s="2" t="n"/>
      <c r="J638" s="2" t="n"/>
      <c r="K638" s="2" t="n"/>
      <c r="L638" s="2">
        <f>IF(K638="","",IF(K638="Nuovo",1,IF(K638="Tentativo contatto",1,IF(K638="Contattato",2,IF(K638="Qualificato",4,IF(K638="Visita fissata",5,IF(K638="Visita effettuata",6,IF(K638="Trattativa",7,IF(K638="Offerta",8,IF(K638="Prenotazione",9,IF(K638="Venduto",10,""))))))))))))</f>
        <v/>
      </c>
      <c r="M638" s="2" t="n"/>
      <c r="N638" s="2">
        <f>IF(L638&gt;=4,1,0)</f>
        <v/>
      </c>
      <c r="O638" s="2">
        <f>IF(L638&gt;=6,1,0)</f>
        <v/>
      </c>
      <c r="P638" s="2">
        <f>IF(L638&gt;=7,1,0)</f>
        <v/>
      </c>
      <c r="Q638" s="2">
        <f>IF(L638&gt;=8,1,0)</f>
        <v/>
      </c>
      <c r="R638" s="2">
        <f>IF(L638&gt;=9,1,0)</f>
        <v/>
      </c>
      <c r="S638" s="2">
        <f>IF(OR(L638=10,M638="Vinta"),1,0)</f>
        <v/>
      </c>
      <c r="T638" s="2">
        <f>IF(M638="Persa",1,0)</f>
        <v/>
      </c>
      <c r="U638" s="2" t="n"/>
      <c r="V638" s="2" t="n"/>
      <c r="W638" s="2" t="n"/>
      <c r="X638" s="2" t="n"/>
      <c r="Y638" s="17" t="n"/>
      <c r="Z638" s="17" t="n"/>
      <c r="AA638" s="17" t="n"/>
      <c r="AB638" s="2" t="n"/>
      <c r="AC638" s="2">
        <f>IF(B638="","",IF(AB638="",TODAY()-B638,AB638-B638))</f>
        <v/>
      </c>
      <c r="AD638" s="2" t="n"/>
      <c r="AE638" s="2" t="n"/>
      <c r="AF638" s="2" t="n"/>
      <c r="AG638" s="37">
        <f>IF(B638="","",MAX(B638,IF(U638="",0,U638),IF(W638="",0,W638),IF(AB638="",0,AB638),IF(AN638="",0,AN638)))</f>
        <v/>
      </c>
      <c r="AH638" s="11">
        <f>IF(AG638="","",TODAY()-AG638)</f>
        <v/>
      </c>
      <c r="AI638" s="11">
        <f>IF(B638="","",MIN(100,IF(J638&gt;=300000,20,IF(J638&gt;=200000,10,5))+IF(OR(C638="Referral",C638="Passaparola"),20,IF(OR(C638="Sito web",C638="LinkedIn",C638="Email marketing"),15,10))+IF(L638&gt;=8,25,IF(L638&gt;=6,18,IF(L638&gt;=4,12,5)))+IF(AND(V638&lt;&gt;"",V638&lt;&gt;"Non risponde",V638&lt;&gt;"Non interessato"),10,0)+IF(X638="Eseguita",10,0)+IF(Z638&gt;0,15,0)))</f>
        <v/>
      </c>
      <c r="AJ638" s="11">
        <f>IF(AI638="","",IF(AI638&gt;=80,"Hot",IF(AI638&gt;=60,"Alta",IF(AI638&gt;=40,"Media","Bassa"))))</f>
        <v/>
      </c>
      <c r="AK638" s="11">
        <f>IF(B638="","",IF(U638="",TODAY()-B638,U638-B638))</f>
        <v/>
      </c>
      <c r="AL638" s="11">
        <f>IF(B638="","",IF(M638="Vinta","Chiusa - vinta",IF(M638="Persa","Chiusa - persa",IF(AND(U638="",TODAY()-B638&gt;1),"Contattare subito",IF(AND(M638="In corso",AH638&gt;7),"Lead in stallo",IF(AND(AN638&lt;&gt;"",AN638&lt;TODAY(),M638="In corso"),"Follow-up scaduto",IF(AND(K638="Offerta",Y638="",W638&lt;&gt;"",TODAY()-W638&gt;3),"Verificare offerta","OK"))))))</f>
        <v/>
      </c>
      <c r="AM638" s="38" t="n"/>
      <c r="AN638" s="39" t="n"/>
      <c r="AO638" s="11">
        <f>IF(AND(AN638&lt;&gt;"",AN638&lt;TODAY(),M638="In corso"),1,0)</f>
        <v/>
      </c>
      <c r="AP638" s="84">
        <f>IF(B638="","",IF(OR(M638="Vinta",M638="Persa"),0,IF(AL638="Contattare subito",50,0)+IF(AL638="Follow-up scaduto",40,0)+IF(AL638="Lead in stallo",35,0)+IF(AJ638="Hot",30,IF(AJ638="Alta",20,IF(AJ638="Media",10,0)))+IF(AO638=1,10,0)+L638/10+ROW()/100000))</f>
        <v/>
      </c>
    </row>
    <row r="639">
      <c r="A639" s="2">
        <f>IF(B639="","",ROW()-1)</f>
        <v/>
      </c>
      <c r="B639" s="2" t="n"/>
      <c r="C639" s="2" t="n"/>
      <c r="D639" s="2" t="n"/>
      <c r="E639" s="2" t="n"/>
      <c r="F639" s="2" t="n"/>
      <c r="G639" s="2" t="n"/>
      <c r="H639" s="2" t="n"/>
      <c r="I639" s="2" t="n"/>
      <c r="J639" s="2" t="n"/>
      <c r="K639" s="2" t="n"/>
      <c r="L639" s="2">
        <f>IF(K639="","",IF(K639="Nuovo",1,IF(K639="Tentativo contatto",1,IF(K639="Contattato",2,IF(K639="Qualificato",4,IF(K639="Visita fissata",5,IF(K639="Visita effettuata",6,IF(K639="Trattativa",7,IF(K639="Offerta",8,IF(K639="Prenotazione",9,IF(K639="Venduto",10,""))))))))))))</f>
        <v/>
      </c>
      <c r="M639" s="2" t="n"/>
      <c r="N639" s="2">
        <f>IF(L639&gt;=4,1,0)</f>
        <v/>
      </c>
      <c r="O639" s="2">
        <f>IF(L639&gt;=6,1,0)</f>
        <v/>
      </c>
      <c r="P639" s="2">
        <f>IF(L639&gt;=7,1,0)</f>
        <v/>
      </c>
      <c r="Q639" s="2">
        <f>IF(L639&gt;=8,1,0)</f>
        <v/>
      </c>
      <c r="R639" s="2">
        <f>IF(L639&gt;=9,1,0)</f>
        <v/>
      </c>
      <c r="S639" s="2">
        <f>IF(OR(L639=10,M639="Vinta"),1,0)</f>
        <v/>
      </c>
      <c r="T639" s="2">
        <f>IF(M639="Persa",1,0)</f>
        <v/>
      </c>
      <c r="U639" s="2" t="n"/>
      <c r="V639" s="2" t="n"/>
      <c r="W639" s="2" t="n"/>
      <c r="X639" s="2" t="n"/>
      <c r="Y639" s="17" t="n"/>
      <c r="Z639" s="17" t="n"/>
      <c r="AA639" s="17" t="n"/>
      <c r="AB639" s="2" t="n"/>
      <c r="AC639" s="2">
        <f>IF(B639="","",IF(AB639="",TODAY()-B639,AB639-B639))</f>
        <v/>
      </c>
      <c r="AD639" s="2" t="n"/>
      <c r="AE639" s="2" t="n"/>
      <c r="AF639" s="2" t="n"/>
      <c r="AG639" s="37">
        <f>IF(B639="","",MAX(B639,IF(U639="",0,U639),IF(W639="",0,W639),IF(AB639="",0,AB639),IF(AN639="",0,AN639)))</f>
        <v/>
      </c>
      <c r="AH639" s="11">
        <f>IF(AG639="","",TODAY()-AG639)</f>
        <v/>
      </c>
      <c r="AI639" s="11">
        <f>IF(B639="","",MIN(100,IF(J639&gt;=300000,20,IF(J639&gt;=200000,10,5))+IF(OR(C639="Referral",C639="Passaparola"),20,IF(OR(C639="Sito web",C639="LinkedIn",C639="Email marketing"),15,10))+IF(L639&gt;=8,25,IF(L639&gt;=6,18,IF(L639&gt;=4,12,5)))+IF(AND(V639&lt;&gt;"",V639&lt;&gt;"Non risponde",V639&lt;&gt;"Non interessato"),10,0)+IF(X639="Eseguita",10,0)+IF(Z639&gt;0,15,0)))</f>
        <v/>
      </c>
      <c r="AJ639" s="11">
        <f>IF(AI639="","",IF(AI639&gt;=80,"Hot",IF(AI639&gt;=60,"Alta",IF(AI639&gt;=40,"Media","Bassa"))))</f>
        <v/>
      </c>
      <c r="AK639" s="11">
        <f>IF(B639="","",IF(U639="",TODAY()-B639,U639-B639))</f>
        <v/>
      </c>
      <c r="AL639" s="11">
        <f>IF(B639="","",IF(M639="Vinta","Chiusa - vinta",IF(M639="Persa","Chiusa - persa",IF(AND(U639="",TODAY()-B639&gt;1),"Contattare subito",IF(AND(M639="In corso",AH639&gt;7),"Lead in stallo",IF(AND(AN639&lt;&gt;"",AN639&lt;TODAY(),M639="In corso"),"Follow-up scaduto",IF(AND(K639="Offerta",Y639="",W639&lt;&gt;"",TODAY()-W639&gt;3),"Verificare offerta","OK"))))))</f>
        <v/>
      </c>
      <c r="AM639" s="38" t="n"/>
      <c r="AN639" s="39" t="n"/>
      <c r="AO639" s="11">
        <f>IF(AND(AN639&lt;&gt;"",AN639&lt;TODAY(),M639="In corso"),1,0)</f>
        <v/>
      </c>
      <c r="AP639" s="84">
        <f>IF(B639="","",IF(OR(M639="Vinta",M639="Persa"),0,IF(AL639="Contattare subito",50,0)+IF(AL639="Follow-up scaduto",40,0)+IF(AL639="Lead in stallo",35,0)+IF(AJ639="Hot",30,IF(AJ639="Alta",20,IF(AJ639="Media",10,0)))+IF(AO639=1,10,0)+L639/10+ROW()/100000))</f>
        <v/>
      </c>
    </row>
    <row r="640">
      <c r="A640" s="2">
        <f>IF(B640="","",ROW()-1)</f>
        <v/>
      </c>
      <c r="B640" s="2" t="n"/>
      <c r="C640" s="2" t="n"/>
      <c r="D640" s="2" t="n"/>
      <c r="E640" s="2" t="n"/>
      <c r="F640" s="2" t="n"/>
      <c r="G640" s="2" t="n"/>
      <c r="H640" s="2" t="n"/>
      <c r="I640" s="2" t="n"/>
      <c r="J640" s="2" t="n"/>
      <c r="K640" s="2" t="n"/>
      <c r="L640" s="2">
        <f>IF(K640="","",IF(K640="Nuovo",1,IF(K640="Tentativo contatto",1,IF(K640="Contattato",2,IF(K640="Qualificato",4,IF(K640="Visita fissata",5,IF(K640="Visita effettuata",6,IF(K640="Trattativa",7,IF(K640="Offerta",8,IF(K640="Prenotazione",9,IF(K640="Venduto",10,""))))))))))))</f>
        <v/>
      </c>
      <c r="M640" s="2" t="n"/>
      <c r="N640" s="2">
        <f>IF(L640&gt;=4,1,0)</f>
        <v/>
      </c>
      <c r="O640" s="2">
        <f>IF(L640&gt;=6,1,0)</f>
        <v/>
      </c>
      <c r="P640" s="2">
        <f>IF(L640&gt;=7,1,0)</f>
        <v/>
      </c>
      <c r="Q640" s="2">
        <f>IF(L640&gt;=8,1,0)</f>
        <v/>
      </c>
      <c r="R640" s="2">
        <f>IF(L640&gt;=9,1,0)</f>
        <v/>
      </c>
      <c r="S640" s="2">
        <f>IF(OR(L640=10,M640="Vinta"),1,0)</f>
        <v/>
      </c>
      <c r="T640" s="2">
        <f>IF(M640="Persa",1,0)</f>
        <v/>
      </c>
      <c r="U640" s="2" t="n"/>
      <c r="V640" s="2" t="n"/>
      <c r="W640" s="2" t="n"/>
      <c r="X640" s="2" t="n"/>
      <c r="Y640" s="17" t="n"/>
      <c r="Z640" s="17" t="n"/>
      <c r="AA640" s="17" t="n"/>
      <c r="AB640" s="2" t="n"/>
      <c r="AC640" s="2">
        <f>IF(B640="","",IF(AB640="",TODAY()-B640,AB640-B640))</f>
        <v/>
      </c>
      <c r="AD640" s="2" t="n"/>
      <c r="AE640" s="2" t="n"/>
      <c r="AF640" s="2" t="n"/>
      <c r="AG640" s="37">
        <f>IF(B640="","",MAX(B640,IF(U640="",0,U640),IF(W640="",0,W640),IF(AB640="",0,AB640),IF(AN640="",0,AN640)))</f>
        <v/>
      </c>
      <c r="AH640" s="11">
        <f>IF(AG640="","",TODAY()-AG640)</f>
        <v/>
      </c>
      <c r="AI640" s="11">
        <f>IF(B640="","",MIN(100,IF(J640&gt;=300000,20,IF(J640&gt;=200000,10,5))+IF(OR(C640="Referral",C640="Passaparola"),20,IF(OR(C640="Sito web",C640="LinkedIn",C640="Email marketing"),15,10))+IF(L640&gt;=8,25,IF(L640&gt;=6,18,IF(L640&gt;=4,12,5)))+IF(AND(V640&lt;&gt;"",V640&lt;&gt;"Non risponde",V640&lt;&gt;"Non interessato"),10,0)+IF(X640="Eseguita",10,0)+IF(Z640&gt;0,15,0)))</f>
        <v/>
      </c>
      <c r="AJ640" s="11">
        <f>IF(AI640="","",IF(AI640&gt;=80,"Hot",IF(AI640&gt;=60,"Alta",IF(AI640&gt;=40,"Media","Bassa"))))</f>
        <v/>
      </c>
      <c r="AK640" s="11">
        <f>IF(B640="","",IF(U640="",TODAY()-B640,U640-B640))</f>
        <v/>
      </c>
      <c r="AL640" s="11">
        <f>IF(B640="","",IF(M640="Vinta","Chiusa - vinta",IF(M640="Persa","Chiusa - persa",IF(AND(U640="",TODAY()-B640&gt;1),"Contattare subito",IF(AND(M640="In corso",AH640&gt;7),"Lead in stallo",IF(AND(AN640&lt;&gt;"",AN640&lt;TODAY(),M640="In corso"),"Follow-up scaduto",IF(AND(K640="Offerta",Y640="",W640&lt;&gt;"",TODAY()-W640&gt;3),"Verificare offerta","OK"))))))</f>
        <v/>
      </c>
      <c r="AM640" s="38" t="n"/>
      <c r="AN640" s="39" t="n"/>
      <c r="AO640" s="11">
        <f>IF(AND(AN640&lt;&gt;"",AN640&lt;TODAY(),M640="In corso"),1,0)</f>
        <v/>
      </c>
      <c r="AP640" s="84">
        <f>IF(B640="","",IF(OR(M640="Vinta",M640="Persa"),0,IF(AL640="Contattare subito",50,0)+IF(AL640="Follow-up scaduto",40,0)+IF(AL640="Lead in stallo",35,0)+IF(AJ640="Hot",30,IF(AJ640="Alta",20,IF(AJ640="Media",10,0)))+IF(AO640=1,10,0)+L640/10+ROW()/100000))</f>
        <v/>
      </c>
    </row>
    <row r="641">
      <c r="A641" s="2">
        <f>IF(B641="","",ROW()-1)</f>
        <v/>
      </c>
      <c r="B641" s="2" t="n"/>
      <c r="C641" s="2" t="n"/>
      <c r="D641" s="2" t="n"/>
      <c r="E641" s="2" t="n"/>
      <c r="F641" s="2" t="n"/>
      <c r="G641" s="2" t="n"/>
      <c r="H641" s="2" t="n"/>
      <c r="I641" s="2" t="n"/>
      <c r="J641" s="2" t="n"/>
      <c r="K641" s="2" t="n"/>
      <c r="L641" s="2">
        <f>IF(K641="","",IF(K641="Nuovo",1,IF(K641="Tentativo contatto",1,IF(K641="Contattato",2,IF(K641="Qualificato",4,IF(K641="Visita fissata",5,IF(K641="Visita effettuata",6,IF(K641="Trattativa",7,IF(K641="Offerta",8,IF(K641="Prenotazione",9,IF(K641="Venduto",10,""))))))))))))</f>
        <v/>
      </c>
      <c r="M641" s="2" t="n"/>
      <c r="N641" s="2">
        <f>IF(L641&gt;=4,1,0)</f>
        <v/>
      </c>
      <c r="O641" s="2">
        <f>IF(L641&gt;=6,1,0)</f>
        <v/>
      </c>
      <c r="P641" s="2">
        <f>IF(L641&gt;=7,1,0)</f>
        <v/>
      </c>
      <c r="Q641" s="2">
        <f>IF(L641&gt;=8,1,0)</f>
        <v/>
      </c>
      <c r="R641" s="2">
        <f>IF(L641&gt;=9,1,0)</f>
        <v/>
      </c>
      <c r="S641" s="2">
        <f>IF(OR(L641=10,M641="Vinta"),1,0)</f>
        <v/>
      </c>
      <c r="T641" s="2">
        <f>IF(M641="Persa",1,0)</f>
        <v/>
      </c>
      <c r="U641" s="2" t="n"/>
      <c r="V641" s="2" t="n"/>
      <c r="W641" s="2" t="n"/>
      <c r="X641" s="2" t="n"/>
      <c r="Y641" s="17" t="n"/>
      <c r="Z641" s="17" t="n"/>
      <c r="AA641" s="17" t="n"/>
      <c r="AB641" s="2" t="n"/>
      <c r="AC641" s="2">
        <f>IF(B641="","",IF(AB641="",TODAY()-B641,AB641-B641))</f>
        <v/>
      </c>
      <c r="AD641" s="2" t="n"/>
      <c r="AE641" s="2" t="n"/>
      <c r="AF641" s="2" t="n"/>
      <c r="AG641" s="37">
        <f>IF(B641="","",MAX(B641,IF(U641="",0,U641),IF(W641="",0,W641),IF(AB641="",0,AB641),IF(AN641="",0,AN641)))</f>
        <v/>
      </c>
      <c r="AH641" s="11">
        <f>IF(AG641="","",TODAY()-AG641)</f>
        <v/>
      </c>
      <c r="AI641" s="11">
        <f>IF(B641="","",MIN(100,IF(J641&gt;=300000,20,IF(J641&gt;=200000,10,5))+IF(OR(C641="Referral",C641="Passaparola"),20,IF(OR(C641="Sito web",C641="LinkedIn",C641="Email marketing"),15,10))+IF(L641&gt;=8,25,IF(L641&gt;=6,18,IF(L641&gt;=4,12,5)))+IF(AND(V641&lt;&gt;"",V641&lt;&gt;"Non risponde",V641&lt;&gt;"Non interessato"),10,0)+IF(X641="Eseguita",10,0)+IF(Z641&gt;0,15,0)))</f>
        <v/>
      </c>
      <c r="AJ641" s="11">
        <f>IF(AI641="","",IF(AI641&gt;=80,"Hot",IF(AI641&gt;=60,"Alta",IF(AI641&gt;=40,"Media","Bassa"))))</f>
        <v/>
      </c>
      <c r="AK641" s="11">
        <f>IF(B641="","",IF(U641="",TODAY()-B641,U641-B641))</f>
        <v/>
      </c>
      <c r="AL641" s="11">
        <f>IF(B641="","",IF(M641="Vinta","Chiusa - vinta",IF(M641="Persa","Chiusa - persa",IF(AND(U641="",TODAY()-B641&gt;1),"Contattare subito",IF(AND(M641="In corso",AH641&gt;7),"Lead in stallo",IF(AND(AN641&lt;&gt;"",AN641&lt;TODAY(),M641="In corso"),"Follow-up scaduto",IF(AND(K641="Offerta",Y641="",W641&lt;&gt;"",TODAY()-W641&gt;3),"Verificare offerta","OK"))))))</f>
        <v/>
      </c>
      <c r="AM641" s="38" t="n"/>
      <c r="AN641" s="39" t="n"/>
      <c r="AO641" s="11">
        <f>IF(AND(AN641&lt;&gt;"",AN641&lt;TODAY(),M641="In corso"),1,0)</f>
        <v/>
      </c>
      <c r="AP641" s="84">
        <f>IF(B641="","",IF(OR(M641="Vinta",M641="Persa"),0,IF(AL641="Contattare subito",50,0)+IF(AL641="Follow-up scaduto",40,0)+IF(AL641="Lead in stallo",35,0)+IF(AJ641="Hot",30,IF(AJ641="Alta",20,IF(AJ641="Media",10,0)))+IF(AO641=1,10,0)+L641/10+ROW()/100000))</f>
        <v/>
      </c>
    </row>
    <row r="642">
      <c r="A642" s="2">
        <f>IF(B642="","",ROW()-1)</f>
        <v/>
      </c>
      <c r="B642" s="2" t="n"/>
      <c r="C642" s="2" t="n"/>
      <c r="D642" s="2" t="n"/>
      <c r="E642" s="2" t="n"/>
      <c r="F642" s="2" t="n"/>
      <c r="G642" s="2" t="n"/>
      <c r="H642" s="2" t="n"/>
      <c r="I642" s="2" t="n"/>
      <c r="J642" s="2" t="n"/>
      <c r="K642" s="2" t="n"/>
      <c r="L642" s="2">
        <f>IF(K642="","",IF(K642="Nuovo",1,IF(K642="Tentativo contatto",1,IF(K642="Contattato",2,IF(K642="Qualificato",4,IF(K642="Visita fissata",5,IF(K642="Visita effettuata",6,IF(K642="Trattativa",7,IF(K642="Offerta",8,IF(K642="Prenotazione",9,IF(K642="Venduto",10,""))))))))))))</f>
        <v/>
      </c>
      <c r="M642" s="2" t="n"/>
      <c r="N642" s="2">
        <f>IF(L642&gt;=4,1,0)</f>
        <v/>
      </c>
      <c r="O642" s="2">
        <f>IF(L642&gt;=6,1,0)</f>
        <v/>
      </c>
      <c r="P642" s="2">
        <f>IF(L642&gt;=7,1,0)</f>
        <v/>
      </c>
      <c r="Q642" s="2">
        <f>IF(L642&gt;=8,1,0)</f>
        <v/>
      </c>
      <c r="R642" s="2">
        <f>IF(L642&gt;=9,1,0)</f>
        <v/>
      </c>
      <c r="S642" s="2">
        <f>IF(OR(L642=10,M642="Vinta"),1,0)</f>
        <v/>
      </c>
      <c r="T642" s="2">
        <f>IF(M642="Persa",1,0)</f>
        <v/>
      </c>
      <c r="U642" s="2" t="n"/>
      <c r="V642" s="2" t="n"/>
      <c r="W642" s="2" t="n"/>
      <c r="X642" s="2" t="n"/>
      <c r="Y642" s="17" t="n"/>
      <c r="Z642" s="17" t="n"/>
      <c r="AA642" s="17" t="n"/>
      <c r="AB642" s="2" t="n"/>
      <c r="AC642" s="2">
        <f>IF(B642="","",IF(AB642="",TODAY()-B642,AB642-B642))</f>
        <v/>
      </c>
      <c r="AD642" s="2" t="n"/>
      <c r="AE642" s="2" t="n"/>
      <c r="AF642" s="2" t="n"/>
      <c r="AG642" s="37">
        <f>IF(B642="","",MAX(B642,IF(U642="",0,U642),IF(W642="",0,W642),IF(AB642="",0,AB642),IF(AN642="",0,AN642)))</f>
        <v/>
      </c>
      <c r="AH642" s="11">
        <f>IF(AG642="","",TODAY()-AG642)</f>
        <v/>
      </c>
      <c r="AI642" s="11">
        <f>IF(B642="","",MIN(100,IF(J642&gt;=300000,20,IF(J642&gt;=200000,10,5))+IF(OR(C642="Referral",C642="Passaparola"),20,IF(OR(C642="Sito web",C642="LinkedIn",C642="Email marketing"),15,10))+IF(L642&gt;=8,25,IF(L642&gt;=6,18,IF(L642&gt;=4,12,5)))+IF(AND(V642&lt;&gt;"",V642&lt;&gt;"Non risponde",V642&lt;&gt;"Non interessato"),10,0)+IF(X642="Eseguita",10,0)+IF(Z642&gt;0,15,0)))</f>
        <v/>
      </c>
      <c r="AJ642" s="11">
        <f>IF(AI642="","",IF(AI642&gt;=80,"Hot",IF(AI642&gt;=60,"Alta",IF(AI642&gt;=40,"Media","Bassa"))))</f>
        <v/>
      </c>
      <c r="AK642" s="11">
        <f>IF(B642="","",IF(U642="",TODAY()-B642,U642-B642))</f>
        <v/>
      </c>
      <c r="AL642" s="11">
        <f>IF(B642="","",IF(M642="Vinta","Chiusa - vinta",IF(M642="Persa","Chiusa - persa",IF(AND(U642="",TODAY()-B642&gt;1),"Contattare subito",IF(AND(M642="In corso",AH642&gt;7),"Lead in stallo",IF(AND(AN642&lt;&gt;"",AN642&lt;TODAY(),M642="In corso"),"Follow-up scaduto",IF(AND(K642="Offerta",Y642="",W642&lt;&gt;"",TODAY()-W642&gt;3),"Verificare offerta","OK"))))))</f>
        <v/>
      </c>
      <c r="AM642" s="38" t="n"/>
      <c r="AN642" s="39" t="n"/>
      <c r="AO642" s="11">
        <f>IF(AND(AN642&lt;&gt;"",AN642&lt;TODAY(),M642="In corso"),1,0)</f>
        <v/>
      </c>
      <c r="AP642" s="84">
        <f>IF(B642="","",IF(OR(M642="Vinta",M642="Persa"),0,IF(AL642="Contattare subito",50,0)+IF(AL642="Follow-up scaduto",40,0)+IF(AL642="Lead in stallo",35,0)+IF(AJ642="Hot",30,IF(AJ642="Alta",20,IF(AJ642="Media",10,0)))+IF(AO642=1,10,0)+L642/10+ROW()/100000))</f>
        <v/>
      </c>
    </row>
    <row r="643">
      <c r="A643" s="2">
        <f>IF(B643="","",ROW()-1)</f>
        <v/>
      </c>
      <c r="B643" s="2" t="n"/>
      <c r="C643" s="2" t="n"/>
      <c r="D643" s="2" t="n"/>
      <c r="E643" s="2" t="n"/>
      <c r="F643" s="2" t="n"/>
      <c r="G643" s="2" t="n"/>
      <c r="H643" s="2" t="n"/>
      <c r="I643" s="2" t="n"/>
      <c r="J643" s="2" t="n"/>
      <c r="K643" s="2" t="n"/>
      <c r="L643" s="2">
        <f>IF(K643="","",IF(K643="Nuovo",1,IF(K643="Tentativo contatto",1,IF(K643="Contattato",2,IF(K643="Qualificato",4,IF(K643="Visita fissata",5,IF(K643="Visita effettuata",6,IF(K643="Trattativa",7,IF(K643="Offerta",8,IF(K643="Prenotazione",9,IF(K643="Venduto",10,""))))))))))))</f>
        <v/>
      </c>
      <c r="M643" s="2" t="n"/>
      <c r="N643" s="2">
        <f>IF(L643&gt;=4,1,0)</f>
        <v/>
      </c>
      <c r="O643" s="2">
        <f>IF(L643&gt;=6,1,0)</f>
        <v/>
      </c>
      <c r="P643" s="2">
        <f>IF(L643&gt;=7,1,0)</f>
        <v/>
      </c>
      <c r="Q643" s="2">
        <f>IF(L643&gt;=8,1,0)</f>
        <v/>
      </c>
      <c r="R643" s="2">
        <f>IF(L643&gt;=9,1,0)</f>
        <v/>
      </c>
      <c r="S643" s="2">
        <f>IF(OR(L643=10,M643="Vinta"),1,0)</f>
        <v/>
      </c>
      <c r="T643" s="2">
        <f>IF(M643="Persa",1,0)</f>
        <v/>
      </c>
      <c r="U643" s="2" t="n"/>
      <c r="V643" s="2" t="n"/>
      <c r="W643" s="2" t="n"/>
      <c r="X643" s="2" t="n"/>
      <c r="Y643" s="17" t="n"/>
      <c r="Z643" s="17" t="n"/>
      <c r="AA643" s="17" t="n"/>
      <c r="AB643" s="2" t="n"/>
      <c r="AC643" s="2">
        <f>IF(B643="","",IF(AB643="",TODAY()-B643,AB643-B643))</f>
        <v/>
      </c>
      <c r="AD643" s="2" t="n"/>
      <c r="AE643" s="2" t="n"/>
      <c r="AF643" s="2" t="n"/>
      <c r="AG643" s="37">
        <f>IF(B643="","",MAX(B643,IF(U643="",0,U643),IF(W643="",0,W643),IF(AB643="",0,AB643),IF(AN643="",0,AN643)))</f>
        <v/>
      </c>
      <c r="AH643" s="11">
        <f>IF(AG643="","",TODAY()-AG643)</f>
        <v/>
      </c>
      <c r="AI643" s="11">
        <f>IF(B643="","",MIN(100,IF(J643&gt;=300000,20,IF(J643&gt;=200000,10,5))+IF(OR(C643="Referral",C643="Passaparola"),20,IF(OR(C643="Sito web",C643="LinkedIn",C643="Email marketing"),15,10))+IF(L643&gt;=8,25,IF(L643&gt;=6,18,IF(L643&gt;=4,12,5)))+IF(AND(V643&lt;&gt;"",V643&lt;&gt;"Non risponde",V643&lt;&gt;"Non interessato"),10,0)+IF(X643="Eseguita",10,0)+IF(Z643&gt;0,15,0)))</f>
        <v/>
      </c>
      <c r="AJ643" s="11">
        <f>IF(AI643="","",IF(AI643&gt;=80,"Hot",IF(AI643&gt;=60,"Alta",IF(AI643&gt;=40,"Media","Bassa"))))</f>
        <v/>
      </c>
      <c r="AK643" s="11">
        <f>IF(B643="","",IF(U643="",TODAY()-B643,U643-B643))</f>
        <v/>
      </c>
      <c r="AL643" s="11">
        <f>IF(B643="","",IF(M643="Vinta","Chiusa - vinta",IF(M643="Persa","Chiusa - persa",IF(AND(U643="",TODAY()-B643&gt;1),"Contattare subito",IF(AND(M643="In corso",AH643&gt;7),"Lead in stallo",IF(AND(AN643&lt;&gt;"",AN643&lt;TODAY(),M643="In corso"),"Follow-up scaduto",IF(AND(K643="Offerta",Y643="",W643&lt;&gt;"",TODAY()-W643&gt;3),"Verificare offerta","OK"))))))</f>
        <v/>
      </c>
      <c r="AM643" s="38" t="n"/>
      <c r="AN643" s="39" t="n"/>
      <c r="AO643" s="11">
        <f>IF(AND(AN643&lt;&gt;"",AN643&lt;TODAY(),M643="In corso"),1,0)</f>
        <v/>
      </c>
      <c r="AP643" s="84">
        <f>IF(B643="","",IF(OR(M643="Vinta",M643="Persa"),0,IF(AL643="Contattare subito",50,0)+IF(AL643="Follow-up scaduto",40,0)+IF(AL643="Lead in stallo",35,0)+IF(AJ643="Hot",30,IF(AJ643="Alta",20,IF(AJ643="Media",10,0)))+IF(AO643=1,10,0)+L643/10+ROW()/100000))</f>
        <v/>
      </c>
    </row>
    <row r="644">
      <c r="A644" s="2">
        <f>IF(B644="","",ROW()-1)</f>
        <v/>
      </c>
      <c r="B644" s="2" t="n"/>
      <c r="C644" s="2" t="n"/>
      <c r="D644" s="2" t="n"/>
      <c r="E644" s="2" t="n"/>
      <c r="F644" s="2" t="n"/>
      <c r="G644" s="2" t="n"/>
      <c r="H644" s="2" t="n"/>
      <c r="I644" s="2" t="n"/>
      <c r="J644" s="2" t="n"/>
      <c r="K644" s="2" t="n"/>
      <c r="L644" s="2">
        <f>IF(K644="","",IF(K644="Nuovo",1,IF(K644="Tentativo contatto",1,IF(K644="Contattato",2,IF(K644="Qualificato",4,IF(K644="Visita fissata",5,IF(K644="Visita effettuata",6,IF(K644="Trattativa",7,IF(K644="Offerta",8,IF(K644="Prenotazione",9,IF(K644="Venduto",10,""))))))))))))</f>
        <v/>
      </c>
      <c r="M644" s="2" t="n"/>
      <c r="N644" s="2">
        <f>IF(L644&gt;=4,1,0)</f>
        <v/>
      </c>
      <c r="O644" s="2">
        <f>IF(L644&gt;=6,1,0)</f>
        <v/>
      </c>
      <c r="P644" s="2">
        <f>IF(L644&gt;=7,1,0)</f>
        <v/>
      </c>
      <c r="Q644" s="2">
        <f>IF(L644&gt;=8,1,0)</f>
        <v/>
      </c>
      <c r="R644" s="2">
        <f>IF(L644&gt;=9,1,0)</f>
        <v/>
      </c>
      <c r="S644" s="2">
        <f>IF(OR(L644=10,M644="Vinta"),1,0)</f>
        <v/>
      </c>
      <c r="T644" s="2">
        <f>IF(M644="Persa",1,0)</f>
        <v/>
      </c>
      <c r="U644" s="2" t="n"/>
      <c r="V644" s="2" t="n"/>
      <c r="W644" s="2" t="n"/>
      <c r="X644" s="2" t="n"/>
      <c r="Y644" s="17" t="n"/>
      <c r="Z644" s="17" t="n"/>
      <c r="AA644" s="17" t="n"/>
      <c r="AB644" s="2" t="n"/>
      <c r="AC644" s="2">
        <f>IF(B644="","",IF(AB644="",TODAY()-B644,AB644-B644))</f>
        <v/>
      </c>
      <c r="AD644" s="2" t="n"/>
      <c r="AE644" s="2" t="n"/>
      <c r="AF644" s="2" t="n"/>
      <c r="AG644" s="37">
        <f>IF(B644="","",MAX(B644,IF(U644="",0,U644),IF(W644="",0,W644),IF(AB644="",0,AB644),IF(AN644="",0,AN644)))</f>
        <v/>
      </c>
      <c r="AH644" s="11">
        <f>IF(AG644="","",TODAY()-AG644)</f>
        <v/>
      </c>
      <c r="AI644" s="11">
        <f>IF(B644="","",MIN(100,IF(J644&gt;=300000,20,IF(J644&gt;=200000,10,5))+IF(OR(C644="Referral",C644="Passaparola"),20,IF(OR(C644="Sito web",C644="LinkedIn",C644="Email marketing"),15,10))+IF(L644&gt;=8,25,IF(L644&gt;=6,18,IF(L644&gt;=4,12,5)))+IF(AND(V644&lt;&gt;"",V644&lt;&gt;"Non risponde",V644&lt;&gt;"Non interessato"),10,0)+IF(X644="Eseguita",10,0)+IF(Z644&gt;0,15,0)))</f>
        <v/>
      </c>
      <c r="AJ644" s="11">
        <f>IF(AI644="","",IF(AI644&gt;=80,"Hot",IF(AI644&gt;=60,"Alta",IF(AI644&gt;=40,"Media","Bassa"))))</f>
        <v/>
      </c>
      <c r="AK644" s="11">
        <f>IF(B644="","",IF(U644="",TODAY()-B644,U644-B644))</f>
        <v/>
      </c>
      <c r="AL644" s="11">
        <f>IF(B644="","",IF(M644="Vinta","Chiusa - vinta",IF(M644="Persa","Chiusa - persa",IF(AND(U644="",TODAY()-B644&gt;1),"Contattare subito",IF(AND(M644="In corso",AH644&gt;7),"Lead in stallo",IF(AND(AN644&lt;&gt;"",AN644&lt;TODAY(),M644="In corso"),"Follow-up scaduto",IF(AND(K644="Offerta",Y644="",W644&lt;&gt;"",TODAY()-W644&gt;3),"Verificare offerta","OK"))))))</f>
        <v/>
      </c>
      <c r="AM644" s="38" t="n"/>
      <c r="AN644" s="39" t="n"/>
      <c r="AO644" s="11">
        <f>IF(AND(AN644&lt;&gt;"",AN644&lt;TODAY(),M644="In corso"),1,0)</f>
        <v/>
      </c>
      <c r="AP644" s="84">
        <f>IF(B644="","",IF(OR(M644="Vinta",M644="Persa"),0,IF(AL644="Contattare subito",50,0)+IF(AL644="Follow-up scaduto",40,0)+IF(AL644="Lead in stallo",35,0)+IF(AJ644="Hot",30,IF(AJ644="Alta",20,IF(AJ644="Media",10,0)))+IF(AO644=1,10,0)+L644/10+ROW()/100000))</f>
        <v/>
      </c>
    </row>
    <row r="645">
      <c r="A645" s="2">
        <f>IF(B645="","",ROW()-1)</f>
        <v/>
      </c>
      <c r="B645" s="2" t="n"/>
      <c r="C645" s="2" t="n"/>
      <c r="D645" s="2" t="n"/>
      <c r="E645" s="2" t="n"/>
      <c r="F645" s="2" t="n"/>
      <c r="G645" s="2" t="n"/>
      <c r="H645" s="2" t="n"/>
      <c r="I645" s="2" t="n"/>
      <c r="J645" s="2" t="n"/>
      <c r="K645" s="2" t="n"/>
      <c r="L645" s="2">
        <f>IF(K645="","",IF(K645="Nuovo",1,IF(K645="Tentativo contatto",1,IF(K645="Contattato",2,IF(K645="Qualificato",4,IF(K645="Visita fissata",5,IF(K645="Visita effettuata",6,IF(K645="Trattativa",7,IF(K645="Offerta",8,IF(K645="Prenotazione",9,IF(K645="Venduto",10,""))))))))))))</f>
        <v/>
      </c>
      <c r="M645" s="2" t="n"/>
      <c r="N645" s="2">
        <f>IF(L645&gt;=4,1,0)</f>
        <v/>
      </c>
      <c r="O645" s="2">
        <f>IF(L645&gt;=6,1,0)</f>
        <v/>
      </c>
      <c r="P645" s="2">
        <f>IF(L645&gt;=7,1,0)</f>
        <v/>
      </c>
      <c r="Q645" s="2">
        <f>IF(L645&gt;=8,1,0)</f>
        <v/>
      </c>
      <c r="R645" s="2">
        <f>IF(L645&gt;=9,1,0)</f>
        <v/>
      </c>
      <c r="S645" s="2">
        <f>IF(OR(L645=10,M645="Vinta"),1,0)</f>
        <v/>
      </c>
      <c r="T645" s="2">
        <f>IF(M645="Persa",1,0)</f>
        <v/>
      </c>
      <c r="U645" s="2" t="n"/>
      <c r="V645" s="2" t="n"/>
      <c r="W645" s="2" t="n"/>
      <c r="X645" s="2" t="n"/>
      <c r="Y645" s="17" t="n"/>
      <c r="Z645" s="17" t="n"/>
      <c r="AA645" s="17" t="n"/>
      <c r="AB645" s="2" t="n"/>
      <c r="AC645" s="2">
        <f>IF(B645="","",IF(AB645="",TODAY()-B645,AB645-B645))</f>
        <v/>
      </c>
      <c r="AD645" s="2" t="n"/>
      <c r="AE645" s="2" t="n"/>
      <c r="AF645" s="2" t="n"/>
      <c r="AG645" s="37">
        <f>IF(B645="","",MAX(B645,IF(U645="",0,U645),IF(W645="",0,W645),IF(AB645="",0,AB645),IF(AN645="",0,AN645)))</f>
        <v/>
      </c>
      <c r="AH645" s="11">
        <f>IF(AG645="","",TODAY()-AG645)</f>
        <v/>
      </c>
      <c r="AI645" s="11">
        <f>IF(B645="","",MIN(100,IF(J645&gt;=300000,20,IF(J645&gt;=200000,10,5))+IF(OR(C645="Referral",C645="Passaparola"),20,IF(OR(C645="Sito web",C645="LinkedIn",C645="Email marketing"),15,10))+IF(L645&gt;=8,25,IF(L645&gt;=6,18,IF(L645&gt;=4,12,5)))+IF(AND(V645&lt;&gt;"",V645&lt;&gt;"Non risponde",V645&lt;&gt;"Non interessato"),10,0)+IF(X645="Eseguita",10,0)+IF(Z645&gt;0,15,0)))</f>
        <v/>
      </c>
      <c r="AJ645" s="11">
        <f>IF(AI645="","",IF(AI645&gt;=80,"Hot",IF(AI645&gt;=60,"Alta",IF(AI645&gt;=40,"Media","Bassa"))))</f>
        <v/>
      </c>
      <c r="AK645" s="11">
        <f>IF(B645="","",IF(U645="",TODAY()-B645,U645-B645))</f>
        <v/>
      </c>
      <c r="AL645" s="11">
        <f>IF(B645="","",IF(M645="Vinta","Chiusa - vinta",IF(M645="Persa","Chiusa - persa",IF(AND(U645="",TODAY()-B645&gt;1),"Contattare subito",IF(AND(M645="In corso",AH645&gt;7),"Lead in stallo",IF(AND(AN645&lt;&gt;"",AN645&lt;TODAY(),M645="In corso"),"Follow-up scaduto",IF(AND(K645="Offerta",Y645="",W645&lt;&gt;"",TODAY()-W645&gt;3),"Verificare offerta","OK"))))))</f>
        <v/>
      </c>
      <c r="AM645" s="38" t="n"/>
      <c r="AN645" s="39" t="n"/>
      <c r="AO645" s="11">
        <f>IF(AND(AN645&lt;&gt;"",AN645&lt;TODAY(),M645="In corso"),1,0)</f>
        <v/>
      </c>
      <c r="AP645" s="84">
        <f>IF(B645="","",IF(OR(M645="Vinta",M645="Persa"),0,IF(AL645="Contattare subito",50,0)+IF(AL645="Follow-up scaduto",40,0)+IF(AL645="Lead in stallo",35,0)+IF(AJ645="Hot",30,IF(AJ645="Alta",20,IF(AJ645="Media",10,0)))+IF(AO645=1,10,0)+L645/10+ROW()/100000))</f>
        <v/>
      </c>
    </row>
    <row r="646">
      <c r="A646" s="2">
        <f>IF(B646="","",ROW()-1)</f>
        <v/>
      </c>
      <c r="B646" s="2" t="n"/>
      <c r="C646" s="2" t="n"/>
      <c r="D646" s="2" t="n"/>
      <c r="E646" s="2" t="n"/>
      <c r="F646" s="2" t="n"/>
      <c r="G646" s="2" t="n"/>
      <c r="H646" s="2" t="n"/>
      <c r="I646" s="2" t="n"/>
      <c r="J646" s="2" t="n"/>
      <c r="K646" s="2" t="n"/>
      <c r="L646" s="2">
        <f>IF(K646="","",IF(K646="Nuovo",1,IF(K646="Tentativo contatto",1,IF(K646="Contattato",2,IF(K646="Qualificato",4,IF(K646="Visita fissata",5,IF(K646="Visita effettuata",6,IF(K646="Trattativa",7,IF(K646="Offerta",8,IF(K646="Prenotazione",9,IF(K646="Venduto",10,""))))))))))))</f>
        <v/>
      </c>
      <c r="M646" s="2" t="n"/>
      <c r="N646" s="2">
        <f>IF(L646&gt;=4,1,0)</f>
        <v/>
      </c>
      <c r="O646" s="2">
        <f>IF(L646&gt;=6,1,0)</f>
        <v/>
      </c>
      <c r="P646" s="2">
        <f>IF(L646&gt;=7,1,0)</f>
        <v/>
      </c>
      <c r="Q646" s="2">
        <f>IF(L646&gt;=8,1,0)</f>
        <v/>
      </c>
      <c r="R646" s="2">
        <f>IF(L646&gt;=9,1,0)</f>
        <v/>
      </c>
      <c r="S646" s="2">
        <f>IF(OR(L646=10,M646="Vinta"),1,0)</f>
        <v/>
      </c>
      <c r="T646" s="2">
        <f>IF(M646="Persa",1,0)</f>
        <v/>
      </c>
      <c r="U646" s="2" t="n"/>
      <c r="V646" s="2" t="n"/>
      <c r="W646" s="2" t="n"/>
      <c r="X646" s="2" t="n"/>
      <c r="Y646" s="17" t="n"/>
      <c r="Z646" s="17" t="n"/>
      <c r="AA646" s="17" t="n"/>
      <c r="AB646" s="2" t="n"/>
      <c r="AC646" s="2">
        <f>IF(B646="","",IF(AB646="",TODAY()-B646,AB646-B646))</f>
        <v/>
      </c>
      <c r="AD646" s="2" t="n"/>
      <c r="AE646" s="2" t="n"/>
      <c r="AF646" s="2" t="n"/>
      <c r="AG646" s="37">
        <f>IF(B646="","",MAX(B646,IF(U646="",0,U646),IF(W646="",0,W646),IF(AB646="",0,AB646),IF(AN646="",0,AN646)))</f>
        <v/>
      </c>
      <c r="AH646" s="11">
        <f>IF(AG646="","",TODAY()-AG646)</f>
        <v/>
      </c>
      <c r="AI646" s="11">
        <f>IF(B646="","",MIN(100,IF(J646&gt;=300000,20,IF(J646&gt;=200000,10,5))+IF(OR(C646="Referral",C646="Passaparola"),20,IF(OR(C646="Sito web",C646="LinkedIn",C646="Email marketing"),15,10))+IF(L646&gt;=8,25,IF(L646&gt;=6,18,IF(L646&gt;=4,12,5)))+IF(AND(V646&lt;&gt;"",V646&lt;&gt;"Non risponde",V646&lt;&gt;"Non interessato"),10,0)+IF(X646="Eseguita",10,0)+IF(Z646&gt;0,15,0)))</f>
        <v/>
      </c>
      <c r="AJ646" s="11">
        <f>IF(AI646="","",IF(AI646&gt;=80,"Hot",IF(AI646&gt;=60,"Alta",IF(AI646&gt;=40,"Media","Bassa"))))</f>
        <v/>
      </c>
      <c r="AK646" s="11">
        <f>IF(B646="","",IF(U646="",TODAY()-B646,U646-B646))</f>
        <v/>
      </c>
      <c r="AL646" s="11">
        <f>IF(B646="","",IF(M646="Vinta","Chiusa - vinta",IF(M646="Persa","Chiusa - persa",IF(AND(U646="",TODAY()-B646&gt;1),"Contattare subito",IF(AND(M646="In corso",AH646&gt;7),"Lead in stallo",IF(AND(AN646&lt;&gt;"",AN646&lt;TODAY(),M646="In corso"),"Follow-up scaduto",IF(AND(K646="Offerta",Y646="",W646&lt;&gt;"",TODAY()-W646&gt;3),"Verificare offerta","OK"))))))</f>
        <v/>
      </c>
      <c r="AM646" s="38" t="n"/>
      <c r="AN646" s="39" t="n"/>
      <c r="AO646" s="11">
        <f>IF(AND(AN646&lt;&gt;"",AN646&lt;TODAY(),M646="In corso"),1,0)</f>
        <v/>
      </c>
      <c r="AP646" s="84">
        <f>IF(B646="","",IF(OR(M646="Vinta",M646="Persa"),0,IF(AL646="Contattare subito",50,0)+IF(AL646="Follow-up scaduto",40,0)+IF(AL646="Lead in stallo",35,0)+IF(AJ646="Hot",30,IF(AJ646="Alta",20,IF(AJ646="Media",10,0)))+IF(AO646=1,10,0)+L646/10+ROW()/100000))</f>
        <v/>
      </c>
    </row>
    <row r="647">
      <c r="A647" s="2">
        <f>IF(B647="","",ROW()-1)</f>
        <v/>
      </c>
      <c r="B647" s="2" t="n"/>
      <c r="C647" s="2" t="n"/>
      <c r="D647" s="2" t="n"/>
      <c r="E647" s="2" t="n"/>
      <c r="F647" s="2" t="n"/>
      <c r="G647" s="2" t="n"/>
      <c r="H647" s="2" t="n"/>
      <c r="I647" s="2" t="n"/>
      <c r="J647" s="2" t="n"/>
      <c r="K647" s="2" t="n"/>
      <c r="L647" s="2">
        <f>IF(K647="","",IF(K647="Nuovo",1,IF(K647="Tentativo contatto",1,IF(K647="Contattato",2,IF(K647="Qualificato",4,IF(K647="Visita fissata",5,IF(K647="Visita effettuata",6,IF(K647="Trattativa",7,IF(K647="Offerta",8,IF(K647="Prenotazione",9,IF(K647="Venduto",10,""))))))))))))</f>
        <v/>
      </c>
      <c r="M647" s="2" t="n"/>
      <c r="N647" s="2">
        <f>IF(L647&gt;=4,1,0)</f>
        <v/>
      </c>
      <c r="O647" s="2">
        <f>IF(L647&gt;=6,1,0)</f>
        <v/>
      </c>
      <c r="P647" s="2">
        <f>IF(L647&gt;=7,1,0)</f>
        <v/>
      </c>
      <c r="Q647" s="2">
        <f>IF(L647&gt;=8,1,0)</f>
        <v/>
      </c>
      <c r="R647" s="2">
        <f>IF(L647&gt;=9,1,0)</f>
        <v/>
      </c>
      <c r="S647" s="2">
        <f>IF(OR(L647=10,M647="Vinta"),1,0)</f>
        <v/>
      </c>
      <c r="T647" s="2">
        <f>IF(M647="Persa",1,0)</f>
        <v/>
      </c>
      <c r="U647" s="2" t="n"/>
      <c r="V647" s="2" t="n"/>
      <c r="W647" s="2" t="n"/>
      <c r="X647" s="2" t="n"/>
      <c r="Y647" s="17" t="n"/>
      <c r="Z647" s="17" t="n"/>
      <c r="AA647" s="17" t="n"/>
      <c r="AB647" s="2" t="n"/>
      <c r="AC647" s="2">
        <f>IF(B647="","",IF(AB647="",TODAY()-B647,AB647-B647))</f>
        <v/>
      </c>
      <c r="AD647" s="2" t="n"/>
      <c r="AE647" s="2" t="n"/>
      <c r="AF647" s="2" t="n"/>
      <c r="AG647" s="37">
        <f>IF(B647="","",MAX(B647,IF(U647="",0,U647),IF(W647="",0,W647),IF(AB647="",0,AB647),IF(AN647="",0,AN647)))</f>
        <v/>
      </c>
      <c r="AH647" s="11">
        <f>IF(AG647="","",TODAY()-AG647)</f>
        <v/>
      </c>
      <c r="AI647" s="11">
        <f>IF(B647="","",MIN(100,IF(J647&gt;=300000,20,IF(J647&gt;=200000,10,5))+IF(OR(C647="Referral",C647="Passaparola"),20,IF(OR(C647="Sito web",C647="LinkedIn",C647="Email marketing"),15,10))+IF(L647&gt;=8,25,IF(L647&gt;=6,18,IF(L647&gt;=4,12,5)))+IF(AND(V647&lt;&gt;"",V647&lt;&gt;"Non risponde",V647&lt;&gt;"Non interessato"),10,0)+IF(X647="Eseguita",10,0)+IF(Z647&gt;0,15,0)))</f>
        <v/>
      </c>
      <c r="AJ647" s="11">
        <f>IF(AI647="","",IF(AI647&gt;=80,"Hot",IF(AI647&gt;=60,"Alta",IF(AI647&gt;=40,"Media","Bassa"))))</f>
        <v/>
      </c>
      <c r="AK647" s="11">
        <f>IF(B647="","",IF(U647="",TODAY()-B647,U647-B647))</f>
        <v/>
      </c>
      <c r="AL647" s="11">
        <f>IF(B647="","",IF(M647="Vinta","Chiusa - vinta",IF(M647="Persa","Chiusa - persa",IF(AND(U647="",TODAY()-B647&gt;1),"Contattare subito",IF(AND(M647="In corso",AH647&gt;7),"Lead in stallo",IF(AND(AN647&lt;&gt;"",AN647&lt;TODAY(),M647="In corso"),"Follow-up scaduto",IF(AND(K647="Offerta",Y647="",W647&lt;&gt;"",TODAY()-W647&gt;3),"Verificare offerta","OK"))))))</f>
        <v/>
      </c>
      <c r="AM647" s="38" t="n"/>
      <c r="AN647" s="39" t="n"/>
      <c r="AO647" s="11">
        <f>IF(AND(AN647&lt;&gt;"",AN647&lt;TODAY(),M647="In corso"),1,0)</f>
        <v/>
      </c>
      <c r="AP647" s="84">
        <f>IF(B647="","",IF(OR(M647="Vinta",M647="Persa"),0,IF(AL647="Contattare subito",50,0)+IF(AL647="Follow-up scaduto",40,0)+IF(AL647="Lead in stallo",35,0)+IF(AJ647="Hot",30,IF(AJ647="Alta",20,IF(AJ647="Media",10,0)))+IF(AO647=1,10,0)+L647/10+ROW()/100000))</f>
        <v/>
      </c>
    </row>
    <row r="648">
      <c r="A648" s="2">
        <f>IF(B648="","",ROW()-1)</f>
        <v/>
      </c>
      <c r="B648" s="2" t="n"/>
      <c r="C648" s="2" t="n"/>
      <c r="D648" s="2" t="n"/>
      <c r="E648" s="2" t="n"/>
      <c r="F648" s="2" t="n"/>
      <c r="G648" s="2" t="n"/>
      <c r="H648" s="2" t="n"/>
      <c r="I648" s="2" t="n"/>
      <c r="J648" s="2" t="n"/>
      <c r="K648" s="2" t="n"/>
      <c r="L648" s="2">
        <f>IF(K648="","",IF(K648="Nuovo",1,IF(K648="Tentativo contatto",1,IF(K648="Contattato",2,IF(K648="Qualificato",4,IF(K648="Visita fissata",5,IF(K648="Visita effettuata",6,IF(K648="Trattativa",7,IF(K648="Offerta",8,IF(K648="Prenotazione",9,IF(K648="Venduto",10,""))))))))))))</f>
        <v/>
      </c>
      <c r="M648" s="2" t="n"/>
      <c r="N648" s="2">
        <f>IF(L648&gt;=4,1,0)</f>
        <v/>
      </c>
      <c r="O648" s="2">
        <f>IF(L648&gt;=6,1,0)</f>
        <v/>
      </c>
      <c r="P648" s="2">
        <f>IF(L648&gt;=7,1,0)</f>
        <v/>
      </c>
      <c r="Q648" s="2">
        <f>IF(L648&gt;=8,1,0)</f>
        <v/>
      </c>
      <c r="R648" s="2">
        <f>IF(L648&gt;=9,1,0)</f>
        <v/>
      </c>
      <c r="S648" s="2">
        <f>IF(OR(L648=10,M648="Vinta"),1,0)</f>
        <v/>
      </c>
      <c r="T648" s="2">
        <f>IF(M648="Persa",1,0)</f>
        <v/>
      </c>
      <c r="U648" s="2" t="n"/>
      <c r="V648" s="2" t="n"/>
      <c r="W648" s="2" t="n"/>
      <c r="X648" s="2" t="n"/>
      <c r="Y648" s="17" t="n"/>
      <c r="Z648" s="17" t="n"/>
      <c r="AA648" s="17" t="n"/>
      <c r="AB648" s="2" t="n"/>
      <c r="AC648" s="2">
        <f>IF(B648="","",IF(AB648="",TODAY()-B648,AB648-B648))</f>
        <v/>
      </c>
      <c r="AD648" s="2" t="n"/>
      <c r="AE648" s="2" t="n"/>
      <c r="AF648" s="2" t="n"/>
      <c r="AG648" s="37">
        <f>IF(B648="","",MAX(B648,IF(U648="",0,U648),IF(W648="",0,W648),IF(AB648="",0,AB648),IF(AN648="",0,AN648)))</f>
        <v/>
      </c>
      <c r="AH648" s="11">
        <f>IF(AG648="","",TODAY()-AG648)</f>
        <v/>
      </c>
      <c r="AI648" s="11">
        <f>IF(B648="","",MIN(100,IF(J648&gt;=300000,20,IF(J648&gt;=200000,10,5))+IF(OR(C648="Referral",C648="Passaparola"),20,IF(OR(C648="Sito web",C648="LinkedIn",C648="Email marketing"),15,10))+IF(L648&gt;=8,25,IF(L648&gt;=6,18,IF(L648&gt;=4,12,5)))+IF(AND(V648&lt;&gt;"",V648&lt;&gt;"Non risponde",V648&lt;&gt;"Non interessato"),10,0)+IF(X648="Eseguita",10,0)+IF(Z648&gt;0,15,0)))</f>
        <v/>
      </c>
      <c r="AJ648" s="11">
        <f>IF(AI648="","",IF(AI648&gt;=80,"Hot",IF(AI648&gt;=60,"Alta",IF(AI648&gt;=40,"Media","Bassa"))))</f>
        <v/>
      </c>
      <c r="AK648" s="11">
        <f>IF(B648="","",IF(U648="",TODAY()-B648,U648-B648))</f>
        <v/>
      </c>
      <c r="AL648" s="11">
        <f>IF(B648="","",IF(M648="Vinta","Chiusa - vinta",IF(M648="Persa","Chiusa - persa",IF(AND(U648="",TODAY()-B648&gt;1),"Contattare subito",IF(AND(M648="In corso",AH648&gt;7),"Lead in stallo",IF(AND(AN648&lt;&gt;"",AN648&lt;TODAY(),M648="In corso"),"Follow-up scaduto",IF(AND(K648="Offerta",Y648="",W648&lt;&gt;"",TODAY()-W648&gt;3),"Verificare offerta","OK"))))))</f>
        <v/>
      </c>
      <c r="AM648" s="38" t="n"/>
      <c r="AN648" s="39" t="n"/>
      <c r="AO648" s="11">
        <f>IF(AND(AN648&lt;&gt;"",AN648&lt;TODAY(),M648="In corso"),1,0)</f>
        <v/>
      </c>
      <c r="AP648" s="84">
        <f>IF(B648="","",IF(OR(M648="Vinta",M648="Persa"),0,IF(AL648="Contattare subito",50,0)+IF(AL648="Follow-up scaduto",40,0)+IF(AL648="Lead in stallo",35,0)+IF(AJ648="Hot",30,IF(AJ648="Alta",20,IF(AJ648="Media",10,0)))+IF(AO648=1,10,0)+L648/10+ROW()/100000))</f>
        <v/>
      </c>
    </row>
    <row r="649">
      <c r="A649" s="2">
        <f>IF(B649="","",ROW()-1)</f>
        <v/>
      </c>
      <c r="B649" s="2" t="n"/>
      <c r="C649" s="2" t="n"/>
      <c r="D649" s="2" t="n"/>
      <c r="E649" s="2" t="n"/>
      <c r="F649" s="2" t="n"/>
      <c r="G649" s="2" t="n"/>
      <c r="H649" s="2" t="n"/>
      <c r="I649" s="2" t="n"/>
      <c r="J649" s="2" t="n"/>
      <c r="K649" s="2" t="n"/>
      <c r="L649" s="2">
        <f>IF(K649="","",IF(K649="Nuovo",1,IF(K649="Tentativo contatto",1,IF(K649="Contattato",2,IF(K649="Qualificato",4,IF(K649="Visita fissata",5,IF(K649="Visita effettuata",6,IF(K649="Trattativa",7,IF(K649="Offerta",8,IF(K649="Prenotazione",9,IF(K649="Venduto",10,""))))))))))))</f>
        <v/>
      </c>
      <c r="M649" s="2" t="n"/>
      <c r="N649" s="2">
        <f>IF(L649&gt;=4,1,0)</f>
        <v/>
      </c>
      <c r="O649" s="2">
        <f>IF(L649&gt;=6,1,0)</f>
        <v/>
      </c>
      <c r="P649" s="2">
        <f>IF(L649&gt;=7,1,0)</f>
        <v/>
      </c>
      <c r="Q649" s="2">
        <f>IF(L649&gt;=8,1,0)</f>
        <v/>
      </c>
      <c r="R649" s="2">
        <f>IF(L649&gt;=9,1,0)</f>
        <v/>
      </c>
      <c r="S649" s="2">
        <f>IF(OR(L649=10,M649="Vinta"),1,0)</f>
        <v/>
      </c>
      <c r="T649" s="2">
        <f>IF(M649="Persa",1,0)</f>
        <v/>
      </c>
      <c r="U649" s="2" t="n"/>
      <c r="V649" s="2" t="n"/>
      <c r="W649" s="2" t="n"/>
      <c r="X649" s="2" t="n"/>
      <c r="Y649" s="17" t="n"/>
      <c r="Z649" s="17" t="n"/>
      <c r="AA649" s="17" t="n"/>
      <c r="AB649" s="2" t="n"/>
      <c r="AC649" s="2">
        <f>IF(B649="","",IF(AB649="",TODAY()-B649,AB649-B649))</f>
        <v/>
      </c>
      <c r="AD649" s="2" t="n"/>
      <c r="AE649" s="2" t="n"/>
      <c r="AF649" s="2" t="n"/>
      <c r="AG649" s="37">
        <f>IF(B649="","",MAX(B649,IF(U649="",0,U649),IF(W649="",0,W649),IF(AB649="",0,AB649),IF(AN649="",0,AN649)))</f>
        <v/>
      </c>
      <c r="AH649" s="11">
        <f>IF(AG649="","",TODAY()-AG649)</f>
        <v/>
      </c>
      <c r="AI649" s="11">
        <f>IF(B649="","",MIN(100,IF(J649&gt;=300000,20,IF(J649&gt;=200000,10,5))+IF(OR(C649="Referral",C649="Passaparola"),20,IF(OR(C649="Sito web",C649="LinkedIn",C649="Email marketing"),15,10))+IF(L649&gt;=8,25,IF(L649&gt;=6,18,IF(L649&gt;=4,12,5)))+IF(AND(V649&lt;&gt;"",V649&lt;&gt;"Non risponde",V649&lt;&gt;"Non interessato"),10,0)+IF(X649="Eseguita",10,0)+IF(Z649&gt;0,15,0)))</f>
        <v/>
      </c>
      <c r="AJ649" s="11">
        <f>IF(AI649="","",IF(AI649&gt;=80,"Hot",IF(AI649&gt;=60,"Alta",IF(AI649&gt;=40,"Media","Bassa"))))</f>
        <v/>
      </c>
      <c r="AK649" s="11">
        <f>IF(B649="","",IF(U649="",TODAY()-B649,U649-B649))</f>
        <v/>
      </c>
      <c r="AL649" s="11">
        <f>IF(B649="","",IF(M649="Vinta","Chiusa - vinta",IF(M649="Persa","Chiusa - persa",IF(AND(U649="",TODAY()-B649&gt;1),"Contattare subito",IF(AND(M649="In corso",AH649&gt;7),"Lead in stallo",IF(AND(AN649&lt;&gt;"",AN649&lt;TODAY(),M649="In corso"),"Follow-up scaduto",IF(AND(K649="Offerta",Y649="",W649&lt;&gt;"",TODAY()-W649&gt;3),"Verificare offerta","OK"))))))</f>
        <v/>
      </c>
      <c r="AM649" s="38" t="n"/>
      <c r="AN649" s="39" t="n"/>
      <c r="AO649" s="11">
        <f>IF(AND(AN649&lt;&gt;"",AN649&lt;TODAY(),M649="In corso"),1,0)</f>
        <v/>
      </c>
      <c r="AP649" s="84">
        <f>IF(B649="","",IF(OR(M649="Vinta",M649="Persa"),0,IF(AL649="Contattare subito",50,0)+IF(AL649="Follow-up scaduto",40,0)+IF(AL649="Lead in stallo",35,0)+IF(AJ649="Hot",30,IF(AJ649="Alta",20,IF(AJ649="Media",10,0)))+IF(AO649=1,10,0)+L649/10+ROW()/100000))</f>
        <v/>
      </c>
    </row>
    <row r="650">
      <c r="A650" s="2">
        <f>IF(B650="","",ROW()-1)</f>
        <v/>
      </c>
      <c r="B650" s="2" t="n"/>
      <c r="C650" s="2" t="n"/>
      <c r="D650" s="2" t="n"/>
      <c r="E650" s="2" t="n"/>
      <c r="F650" s="2" t="n"/>
      <c r="G650" s="2" t="n"/>
      <c r="H650" s="2" t="n"/>
      <c r="I650" s="2" t="n"/>
      <c r="J650" s="2" t="n"/>
      <c r="K650" s="2" t="n"/>
      <c r="L650" s="2">
        <f>IF(K650="","",IF(K650="Nuovo",1,IF(K650="Tentativo contatto",1,IF(K650="Contattato",2,IF(K650="Qualificato",4,IF(K650="Visita fissata",5,IF(K650="Visita effettuata",6,IF(K650="Trattativa",7,IF(K650="Offerta",8,IF(K650="Prenotazione",9,IF(K650="Venduto",10,""))))))))))))</f>
        <v/>
      </c>
      <c r="M650" s="2" t="n"/>
      <c r="N650" s="2">
        <f>IF(L650&gt;=4,1,0)</f>
        <v/>
      </c>
      <c r="O650" s="2">
        <f>IF(L650&gt;=6,1,0)</f>
        <v/>
      </c>
      <c r="P650" s="2">
        <f>IF(L650&gt;=7,1,0)</f>
        <v/>
      </c>
      <c r="Q650" s="2">
        <f>IF(L650&gt;=8,1,0)</f>
        <v/>
      </c>
      <c r="R650" s="2">
        <f>IF(L650&gt;=9,1,0)</f>
        <v/>
      </c>
      <c r="S650" s="2">
        <f>IF(OR(L650=10,M650="Vinta"),1,0)</f>
        <v/>
      </c>
      <c r="T650" s="2">
        <f>IF(M650="Persa",1,0)</f>
        <v/>
      </c>
      <c r="U650" s="2" t="n"/>
      <c r="V650" s="2" t="n"/>
      <c r="W650" s="2" t="n"/>
      <c r="X650" s="2" t="n"/>
      <c r="Y650" s="17" t="n"/>
      <c r="Z650" s="17" t="n"/>
      <c r="AA650" s="17" t="n"/>
      <c r="AB650" s="2" t="n"/>
      <c r="AC650" s="2">
        <f>IF(B650="","",IF(AB650="",TODAY()-B650,AB650-B650))</f>
        <v/>
      </c>
      <c r="AD650" s="2" t="n"/>
      <c r="AE650" s="2" t="n"/>
      <c r="AF650" s="2" t="n"/>
      <c r="AG650" s="37">
        <f>IF(B650="","",MAX(B650,IF(U650="",0,U650),IF(W650="",0,W650),IF(AB650="",0,AB650),IF(AN650="",0,AN650)))</f>
        <v/>
      </c>
      <c r="AH650" s="11">
        <f>IF(AG650="","",TODAY()-AG650)</f>
        <v/>
      </c>
      <c r="AI650" s="11">
        <f>IF(B650="","",MIN(100,IF(J650&gt;=300000,20,IF(J650&gt;=200000,10,5))+IF(OR(C650="Referral",C650="Passaparola"),20,IF(OR(C650="Sito web",C650="LinkedIn",C650="Email marketing"),15,10))+IF(L650&gt;=8,25,IF(L650&gt;=6,18,IF(L650&gt;=4,12,5)))+IF(AND(V650&lt;&gt;"",V650&lt;&gt;"Non risponde",V650&lt;&gt;"Non interessato"),10,0)+IF(X650="Eseguita",10,0)+IF(Z650&gt;0,15,0)))</f>
        <v/>
      </c>
      <c r="AJ650" s="11">
        <f>IF(AI650="","",IF(AI650&gt;=80,"Hot",IF(AI650&gt;=60,"Alta",IF(AI650&gt;=40,"Media","Bassa"))))</f>
        <v/>
      </c>
      <c r="AK650" s="11">
        <f>IF(B650="","",IF(U650="",TODAY()-B650,U650-B650))</f>
        <v/>
      </c>
      <c r="AL650" s="11">
        <f>IF(B650="","",IF(M650="Vinta","Chiusa - vinta",IF(M650="Persa","Chiusa - persa",IF(AND(U650="",TODAY()-B650&gt;1),"Contattare subito",IF(AND(M650="In corso",AH650&gt;7),"Lead in stallo",IF(AND(AN650&lt;&gt;"",AN650&lt;TODAY(),M650="In corso"),"Follow-up scaduto",IF(AND(K650="Offerta",Y650="",W650&lt;&gt;"",TODAY()-W650&gt;3),"Verificare offerta","OK"))))))</f>
        <v/>
      </c>
      <c r="AM650" s="38" t="n"/>
      <c r="AN650" s="39" t="n"/>
      <c r="AO650" s="11">
        <f>IF(AND(AN650&lt;&gt;"",AN650&lt;TODAY(),M650="In corso"),1,0)</f>
        <v/>
      </c>
      <c r="AP650" s="84">
        <f>IF(B650="","",IF(OR(M650="Vinta",M650="Persa"),0,IF(AL650="Contattare subito",50,0)+IF(AL650="Follow-up scaduto",40,0)+IF(AL650="Lead in stallo",35,0)+IF(AJ650="Hot",30,IF(AJ650="Alta",20,IF(AJ650="Media",10,0)))+IF(AO650=1,10,0)+L650/10+ROW()/100000))</f>
        <v/>
      </c>
    </row>
    <row r="651">
      <c r="A651" s="2">
        <f>IF(B651="","",ROW()-1)</f>
        <v/>
      </c>
      <c r="B651" s="2" t="n"/>
      <c r="C651" s="2" t="n"/>
      <c r="D651" s="2" t="n"/>
      <c r="E651" s="2" t="n"/>
      <c r="F651" s="2" t="n"/>
      <c r="G651" s="2" t="n"/>
      <c r="H651" s="2" t="n"/>
      <c r="I651" s="2" t="n"/>
      <c r="J651" s="2" t="n"/>
      <c r="K651" s="2" t="n"/>
      <c r="L651" s="2">
        <f>IF(K651="","",IF(K651="Nuovo",1,IF(K651="Tentativo contatto",1,IF(K651="Contattato",2,IF(K651="Qualificato",4,IF(K651="Visita fissata",5,IF(K651="Visita effettuata",6,IF(K651="Trattativa",7,IF(K651="Offerta",8,IF(K651="Prenotazione",9,IF(K651="Venduto",10,""))))))))))))</f>
        <v/>
      </c>
      <c r="M651" s="2" t="n"/>
      <c r="N651" s="2">
        <f>IF(L651&gt;=4,1,0)</f>
        <v/>
      </c>
      <c r="O651" s="2">
        <f>IF(L651&gt;=6,1,0)</f>
        <v/>
      </c>
      <c r="P651" s="2">
        <f>IF(L651&gt;=7,1,0)</f>
        <v/>
      </c>
      <c r="Q651" s="2">
        <f>IF(L651&gt;=8,1,0)</f>
        <v/>
      </c>
      <c r="R651" s="2">
        <f>IF(L651&gt;=9,1,0)</f>
        <v/>
      </c>
      <c r="S651" s="2">
        <f>IF(OR(L651=10,M651="Vinta"),1,0)</f>
        <v/>
      </c>
      <c r="T651" s="2">
        <f>IF(M651="Persa",1,0)</f>
        <v/>
      </c>
      <c r="U651" s="2" t="n"/>
      <c r="V651" s="2" t="n"/>
      <c r="W651" s="2" t="n"/>
      <c r="X651" s="2" t="n"/>
      <c r="Y651" s="17" t="n"/>
      <c r="Z651" s="17" t="n"/>
      <c r="AA651" s="17" t="n"/>
      <c r="AB651" s="2" t="n"/>
      <c r="AC651" s="2">
        <f>IF(B651="","",IF(AB651="",TODAY()-B651,AB651-B651))</f>
        <v/>
      </c>
      <c r="AD651" s="2" t="n"/>
      <c r="AE651" s="2" t="n"/>
      <c r="AF651" s="2" t="n"/>
      <c r="AG651" s="37">
        <f>IF(B651="","",MAX(B651,IF(U651="",0,U651),IF(W651="",0,W651),IF(AB651="",0,AB651),IF(AN651="",0,AN651)))</f>
        <v/>
      </c>
      <c r="AH651" s="11">
        <f>IF(AG651="","",TODAY()-AG651)</f>
        <v/>
      </c>
      <c r="AI651" s="11">
        <f>IF(B651="","",MIN(100,IF(J651&gt;=300000,20,IF(J651&gt;=200000,10,5))+IF(OR(C651="Referral",C651="Passaparola"),20,IF(OR(C651="Sito web",C651="LinkedIn",C651="Email marketing"),15,10))+IF(L651&gt;=8,25,IF(L651&gt;=6,18,IF(L651&gt;=4,12,5)))+IF(AND(V651&lt;&gt;"",V651&lt;&gt;"Non risponde",V651&lt;&gt;"Non interessato"),10,0)+IF(X651="Eseguita",10,0)+IF(Z651&gt;0,15,0)))</f>
        <v/>
      </c>
      <c r="AJ651" s="11">
        <f>IF(AI651="","",IF(AI651&gt;=80,"Hot",IF(AI651&gt;=60,"Alta",IF(AI651&gt;=40,"Media","Bassa"))))</f>
        <v/>
      </c>
      <c r="AK651" s="11">
        <f>IF(B651="","",IF(U651="",TODAY()-B651,U651-B651))</f>
        <v/>
      </c>
      <c r="AL651" s="11">
        <f>IF(B651="","",IF(M651="Vinta","Chiusa - vinta",IF(M651="Persa","Chiusa - persa",IF(AND(U651="",TODAY()-B651&gt;1),"Contattare subito",IF(AND(M651="In corso",AH651&gt;7),"Lead in stallo",IF(AND(AN651&lt;&gt;"",AN651&lt;TODAY(),M651="In corso"),"Follow-up scaduto",IF(AND(K651="Offerta",Y651="",W651&lt;&gt;"",TODAY()-W651&gt;3),"Verificare offerta","OK"))))))</f>
        <v/>
      </c>
      <c r="AM651" s="38" t="n"/>
      <c r="AN651" s="39" t="n"/>
      <c r="AO651" s="11">
        <f>IF(AND(AN651&lt;&gt;"",AN651&lt;TODAY(),M651="In corso"),1,0)</f>
        <v/>
      </c>
      <c r="AP651" s="84">
        <f>IF(B651="","",IF(OR(M651="Vinta",M651="Persa"),0,IF(AL651="Contattare subito",50,0)+IF(AL651="Follow-up scaduto",40,0)+IF(AL651="Lead in stallo",35,0)+IF(AJ651="Hot",30,IF(AJ651="Alta",20,IF(AJ651="Media",10,0)))+IF(AO651=1,10,0)+L651/10+ROW()/100000))</f>
        <v/>
      </c>
    </row>
    <row r="652">
      <c r="A652" s="2">
        <f>IF(B652="","",ROW()-1)</f>
        <v/>
      </c>
      <c r="B652" s="2" t="n"/>
      <c r="C652" s="2" t="n"/>
      <c r="D652" s="2" t="n"/>
      <c r="E652" s="2" t="n"/>
      <c r="F652" s="2" t="n"/>
      <c r="G652" s="2" t="n"/>
      <c r="H652" s="2" t="n"/>
      <c r="I652" s="2" t="n"/>
      <c r="J652" s="2" t="n"/>
      <c r="K652" s="2" t="n"/>
      <c r="L652" s="2">
        <f>IF(K652="","",IF(K652="Nuovo",1,IF(K652="Tentativo contatto",1,IF(K652="Contattato",2,IF(K652="Qualificato",4,IF(K652="Visita fissata",5,IF(K652="Visita effettuata",6,IF(K652="Trattativa",7,IF(K652="Offerta",8,IF(K652="Prenotazione",9,IF(K652="Venduto",10,""))))))))))))</f>
        <v/>
      </c>
      <c r="M652" s="2" t="n"/>
      <c r="N652" s="2">
        <f>IF(L652&gt;=4,1,0)</f>
        <v/>
      </c>
      <c r="O652" s="2">
        <f>IF(L652&gt;=6,1,0)</f>
        <v/>
      </c>
      <c r="P652" s="2">
        <f>IF(L652&gt;=7,1,0)</f>
        <v/>
      </c>
      <c r="Q652" s="2">
        <f>IF(L652&gt;=8,1,0)</f>
        <v/>
      </c>
      <c r="R652" s="2">
        <f>IF(L652&gt;=9,1,0)</f>
        <v/>
      </c>
      <c r="S652" s="2">
        <f>IF(OR(L652=10,M652="Vinta"),1,0)</f>
        <v/>
      </c>
      <c r="T652" s="2">
        <f>IF(M652="Persa",1,0)</f>
        <v/>
      </c>
      <c r="U652" s="2" t="n"/>
      <c r="V652" s="2" t="n"/>
      <c r="W652" s="2" t="n"/>
      <c r="X652" s="2" t="n"/>
      <c r="Y652" s="17" t="n"/>
      <c r="Z652" s="17" t="n"/>
      <c r="AA652" s="17" t="n"/>
      <c r="AB652" s="2" t="n"/>
      <c r="AC652" s="2">
        <f>IF(B652="","",IF(AB652="",TODAY()-B652,AB652-B652))</f>
        <v/>
      </c>
      <c r="AD652" s="2" t="n"/>
      <c r="AE652" s="2" t="n"/>
      <c r="AF652" s="2" t="n"/>
      <c r="AG652" s="37">
        <f>IF(B652="","",MAX(B652,IF(U652="",0,U652),IF(W652="",0,W652),IF(AB652="",0,AB652),IF(AN652="",0,AN652)))</f>
        <v/>
      </c>
      <c r="AH652" s="11">
        <f>IF(AG652="","",TODAY()-AG652)</f>
        <v/>
      </c>
      <c r="AI652" s="11">
        <f>IF(B652="","",MIN(100,IF(J652&gt;=300000,20,IF(J652&gt;=200000,10,5))+IF(OR(C652="Referral",C652="Passaparola"),20,IF(OR(C652="Sito web",C652="LinkedIn",C652="Email marketing"),15,10))+IF(L652&gt;=8,25,IF(L652&gt;=6,18,IF(L652&gt;=4,12,5)))+IF(AND(V652&lt;&gt;"",V652&lt;&gt;"Non risponde",V652&lt;&gt;"Non interessato"),10,0)+IF(X652="Eseguita",10,0)+IF(Z652&gt;0,15,0)))</f>
        <v/>
      </c>
      <c r="AJ652" s="11">
        <f>IF(AI652="","",IF(AI652&gt;=80,"Hot",IF(AI652&gt;=60,"Alta",IF(AI652&gt;=40,"Media","Bassa"))))</f>
        <v/>
      </c>
      <c r="AK652" s="11">
        <f>IF(B652="","",IF(U652="",TODAY()-B652,U652-B652))</f>
        <v/>
      </c>
      <c r="AL652" s="11">
        <f>IF(B652="","",IF(M652="Vinta","Chiusa - vinta",IF(M652="Persa","Chiusa - persa",IF(AND(U652="",TODAY()-B652&gt;1),"Contattare subito",IF(AND(M652="In corso",AH652&gt;7),"Lead in stallo",IF(AND(AN652&lt;&gt;"",AN652&lt;TODAY(),M652="In corso"),"Follow-up scaduto",IF(AND(K652="Offerta",Y652="",W652&lt;&gt;"",TODAY()-W652&gt;3),"Verificare offerta","OK"))))))</f>
        <v/>
      </c>
      <c r="AM652" s="38" t="n"/>
      <c r="AN652" s="39" t="n"/>
      <c r="AO652" s="11">
        <f>IF(AND(AN652&lt;&gt;"",AN652&lt;TODAY(),M652="In corso"),1,0)</f>
        <v/>
      </c>
      <c r="AP652" s="84">
        <f>IF(B652="","",IF(OR(M652="Vinta",M652="Persa"),0,IF(AL652="Contattare subito",50,0)+IF(AL652="Follow-up scaduto",40,0)+IF(AL652="Lead in stallo",35,0)+IF(AJ652="Hot",30,IF(AJ652="Alta",20,IF(AJ652="Media",10,0)))+IF(AO652=1,10,0)+L652/10+ROW()/100000))</f>
        <v/>
      </c>
    </row>
    <row r="653">
      <c r="A653" s="2">
        <f>IF(B653="","",ROW()-1)</f>
        <v/>
      </c>
      <c r="B653" s="2" t="n"/>
      <c r="C653" s="2" t="n"/>
      <c r="D653" s="2" t="n"/>
      <c r="E653" s="2" t="n"/>
      <c r="F653" s="2" t="n"/>
      <c r="G653" s="2" t="n"/>
      <c r="H653" s="2" t="n"/>
      <c r="I653" s="2" t="n"/>
      <c r="J653" s="2" t="n"/>
      <c r="K653" s="2" t="n"/>
      <c r="L653" s="2">
        <f>IF(K653="","",IF(K653="Nuovo",1,IF(K653="Tentativo contatto",1,IF(K653="Contattato",2,IF(K653="Qualificato",4,IF(K653="Visita fissata",5,IF(K653="Visita effettuata",6,IF(K653="Trattativa",7,IF(K653="Offerta",8,IF(K653="Prenotazione",9,IF(K653="Venduto",10,""))))))))))))</f>
        <v/>
      </c>
      <c r="M653" s="2" t="n"/>
      <c r="N653" s="2">
        <f>IF(L653&gt;=4,1,0)</f>
        <v/>
      </c>
      <c r="O653" s="2">
        <f>IF(L653&gt;=6,1,0)</f>
        <v/>
      </c>
      <c r="P653" s="2">
        <f>IF(L653&gt;=7,1,0)</f>
        <v/>
      </c>
      <c r="Q653" s="2">
        <f>IF(L653&gt;=8,1,0)</f>
        <v/>
      </c>
      <c r="R653" s="2">
        <f>IF(L653&gt;=9,1,0)</f>
        <v/>
      </c>
      <c r="S653" s="2">
        <f>IF(OR(L653=10,M653="Vinta"),1,0)</f>
        <v/>
      </c>
      <c r="T653" s="2">
        <f>IF(M653="Persa",1,0)</f>
        <v/>
      </c>
      <c r="U653" s="2" t="n"/>
      <c r="V653" s="2" t="n"/>
      <c r="W653" s="2" t="n"/>
      <c r="X653" s="2" t="n"/>
      <c r="Y653" s="17" t="n"/>
      <c r="Z653" s="17" t="n"/>
      <c r="AA653" s="17" t="n"/>
      <c r="AB653" s="2" t="n"/>
      <c r="AC653" s="2">
        <f>IF(B653="","",IF(AB653="",TODAY()-B653,AB653-B653))</f>
        <v/>
      </c>
      <c r="AD653" s="2" t="n"/>
      <c r="AE653" s="2" t="n"/>
      <c r="AF653" s="2" t="n"/>
      <c r="AG653" s="37">
        <f>IF(B653="","",MAX(B653,IF(U653="",0,U653),IF(W653="",0,W653),IF(AB653="",0,AB653),IF(AN653="",0,AN653)))</f>
        <v/>
      </c>
      <c r="AH653" s="11">
        <f>IF(AG653="","",TODAY()-AG653)</f>
        <v/>
      </c>
      <c r="AI653" s="11">
        <f>IF(B653="","",MIN(100,IF(J653&gt;=300000,20,IF(J653&gt;=200000,10,5))+IF(OR(C653="Referral",C653="Passaparola"),20,IF(OR(C653="Sito web",C653="LinkedIn",C653="Email marketing"),15,10))+IF(L653&gt;=8,25,IF(L653&gt;=6,18,IF(L653&gt;=4,12,5)))+IF(AND(V653&lt;&gt;"",V653&lt;&gt;"Non risponde",V653&lt;&gt;"Non interessato"),10,0)+IF(X653="Eseguita",10,0)+IF(Z653&gt;0,15,0)))</f>
        <v/>
      </c>
      <c r="AJ653" s="11">
        <f>IF(AI653="","",IF(AI653&gt;=80,"Hot",IF(AI653&gt;=60,"Alta",IF(AI653&gt;=40,"Media","Bassa"))))</f>
        <v/>
      </c>
      <c r="AK653" s="11">
        <f>IF(B653="","",IF(U653="",TODAY()-B653,U653-B653))</f>
        <v/>
      </c>
      <c r="AL653" s="11">
        <f>IF(B653="","",IF(M653="Vinta","Chiusa - vinta",IF(M653="Persa","Chiusa - persa",IF(AND(U653="",TODAY()-B653&gt;1),"Contattare subito",IF(AND(M653="In corso",AH653&gt;7),"Lead in stallo",IF(AND(AN653&lt;&gt;"",AN653&lt;TODAY(),M653="In corso"),"Follow-up scaduto",IF(AND(K653="Offerta",Y653="",W653&lt;&gt;"",TODAY()-W653&gt;3),"Verificare offerta","OK"))))))</f>
        <v/>
      </c>
      <c r="AM653" s="38" t="n"/>
      <c r="AN653" s="39" t="n"/>
      <c r="AO653" s="11">
        <f>IF(AND(AN653&lt;&gt;"",AN653&lt;TODAY(),M653="In corso"),1,0)</f>
        <v/>
      </c>
      <c r="AP653" s="84">
        <f>IF(B653="","",IF(OR(M653="Vinta",M653="Persa"),0,IF(AL653="Contattare subito",50,0)+IF(AL653="Follow-up scaduto",40,0)+IF(AL653="Lead in stallo",35,0)+IF(AJ653="Hot",30,IF(AJ653="Alta",20,IF(AJ653="Media",10,0)))+IF(AO653=1,10,0)+L653/10+ROW()/100000))</f>
        <v/>
      </c>
    </row>
    <row r="654">
      <c r="A654" s="2">
        <f>IF(B654="","",ROW()-1)</f>
        <v/>
      </c>
      <c r="B654" s="2" t="n"/>
      <c r="C654" s="2" t="n"/>
      <c r="D654" s="2" t="n"/>
      <c r="E654" s="2" t="n"/>
      <c r="F654" s="2" t="n"/>
      <c r="G654" s="2" t="n"/>
      <c r="H654" s="2" t="n"/>
      <c r="I654" s="2" t="n"/>
      <c r="J654" s="2" t="n"/>
      <c r="K654" s="2" t="n"/>
      <c r="L654" s="2">
        <f>IF(K654="","",IF(K654="Nuovo",1,IF(K654="Tentativo contatto",1,IF(K654="Contattato",2,IF(K654="Qualificato",4,IF(K654="Visita fissata",5,IF(K654="Visita effettuata",6,IF(K654="Trattativa",7,IF(K654="Offerta",8,IF(K654="Prenotazione",9,IF(K654="Venduto",10,""))))))))))))</f>
        <v/>
      </c>
      <c r="M654" s="2" t="n"/>
      <c r="N654" s="2">
        <f>IF(L654&gt;=4,1,0)</f>
        <v/>
      </c>
      <c r="O654" s="2">
        <f>IF(L654&gt;=6,1,0)</f>
        <v/>
      </c>
      <c r="P654" s="2">
        <f>IF(L654&gt;=7,1,0)</f>
        <v/>
      </c>
      <c r="Q654" s="2">
        <f>IF(L654&gt;=8,1,0)</f>
        <v/>
      </c>
      <c r="R654" s="2">
        <f>IF(L654&gt;=9,1,0)</f>
        <v/>
      </c>
      <c r="S654" s="2">
        <f>IF(OR(L654=10,M654="Vinta"),1,0)</f>
        <v/>
      </c>
      <c r="T654" s="2">
        <f>IF(M654="Persa",1,0)</f>
        <v/>
      </c>
      <c r="U654" s="2" t="n"/>
      <c r="V654" s="2" t="n"/>
      <c r="W654" s="2" t="n"/>
      <c r="X654" s="2" t="n"/>
      <c r="Y654" s="17" t="n"/>
      <c r="Z654" s="17" t="n"/>
      <c r="AA654" s="17" t="n"/>
      <c r="AB654" s="2" t="n"/>
      <c r="AC654" s="2">
        <f>IF(B654="","",IF(AB654="",TODAY()-B654,AB654-B654))</f>
        <v/>
      </c>
      <c r="AD654" s="2" t="n"/>
      <c r="AE654" s="2" t="n"/>
      <c r="AF654" s="2" t="n"/>
      <c r="AG654" s="37">
        <f>IF(B654="","",MAX(B654,IF(U654="",0,U654),IF(W654="",0,W654),IF(AB654="",0,AB654),IF(AN654="",0,AN654)))</f>
        <v/>
      </c>
      <c r="AH654" s="11">
        <f>IF(AG654="","",TODAY()-AG654)</f>
        <v/>
      </c>
      <c r="AI654" s="11">
        <f>IF(B654="","",MIN(100,IF(J654&gt;=300000,20,IF(J654&gt;=200000,10,5))+IF(OR(C654="Referral",C654="Passaparola"),20,IF(OR(C654="Sito web",C654="LinkedIn",C654="Email marketing"),15,10))+IF(L654&gt;=8,25,IF(L654&gt;=6,18,IF(L654&gt;=4,12,5)))+IF(AND(V654&lt;&gt;"",V654&lt;&gt;"Non risponde",V654&lt;&gt;"Non interessato"),10,0)+IF(X654="Eseguita",10,0)+IF(Z654&gt;0,15,0)))</f>
        <v/>
      </c>
      <c r="AJ654" s="11">
        <f>IF(AI654="","",IF(AI654&gt;=80,"Hot",IF(AI654&gt;=60,"Alta",IF(AI654&gt;=40,"Media","Bassa"))))</f>
        <v/>
      </c>
      <c r="AK654" s="11">
        <f>IF(B654="","",IF(U654="",TODAY()-B654,U654-B654))</f>
        <v/>
      </c>
      <c r="AL654" s="11">
        <f>IF(B654="","",IF(M654="Vinta","Chiusa - vinta",IF(M654="Persa","Chiusa - persa",IF(AND(U654="",TODAY()-B654&gt;1),"Contattare subito",IF(AND(M654="In corso",AH654&gt;7),"Lead in stallo",IF(AND(AN654&lt;&gt;"",AN654&lt;TODAY(),M654="In corso"),"Follow-up scaduto",IF(AND(K654="Offerta",Y654="",W654&lt;&gt;"",TODAY()-W654&gt;3),"Verificare offerta","OK"))))))</f>
        <v/>
      </c>
      <c r="AM654" s="38" t="n"/>
      <c r="AN654" s="39" t="n"/>
      <c r="AO654" s="11">
        <f>IF(AND(AN654&lt;&gt;"",AN654&lt;TODAY(),M654="In corso"),1,0)</f>
        <v/>
      </c>
      <c r="AP654" s="84">
        <f>IF(B654="","",IF(OR(M654="Vinta",M654="Persa"),0,IF(AL654="Contattare subito",50,0)+IF(AL654="Follow-up scaduto",40,0)+IF(AL654="Lead in stallo",35,0)+IF(AJ654="Hot",30,IF(AJ654="Alta",20,IF(AJ654="Media",10,0)))+IF(AO654=1,10,0)+L654/10+ROW()/100000))</f>
        <v/>
      </c>
    </row>
    <row r="655">
      <c r="A655" s="2">
        <f>IF(B655="","",ROW()-1)</f>
        <v/>
      </c>
      <c r="B655" s="2" t="n"/>
      <c r="C655" s="2" t="n"/>
      <c r="D655" s="2" t="n"/>
      <c r="E655" s="2" t="n"/>
      <c r="F655" s="2" t="n"/>
      <c r="G655" s="2" t="n"/>
      <c r="H655" s="2" t="n"/>
      <c r="I655" s="2" t="n"/>
      <c r="J655" s="2" t="n"/>
      <c r="K655" s="2" t="n"/>
      <c r="L655" s="2">
        <f>IF(K655="","",IF(K655="Nuovo",1,IF(K655="Tentativo contatto",1,IF(K655="Contattato",2,IF(K655="Qualificato",4,IF(K655="Visita fissata",5,IF(K655="Visita effettuata",6,IF(K655="Trattativa",7,IF(K655="Offerta",8,IF(K655="Prenotazione",9,IF(K655="Venduto",10,""))))))))))))</f>
        <v/>
      </c>
      <c r="M655" s="2" t="n"/>
      <c r="N655" s="2">
        <f>IF(L655&gt;=4,1,0)</f>
        <v/>
      </c>
      <c r="O655" s="2">
        <f>IF(L655&gt;=6,1,0)</f>
        <v/>
      </c>
      <c r="P655" s="2">
        <f>IF(L655&gt;=7,1,0)</f>
        <v/>
      </c>
      <c r="Q655" s="2">
        <f>IF(L655&gt;=8,1,0)</f>
        <v/>
      </c>
      <c r="R655" s="2">
        <f>IF(L655&gt;=9,1,0)</f>
        <v/>
      </c>
      <c r="S655" s="2">
        <f>IF(OR(L655=10,M655="Vinta"),1,0)</f>
        <v/>
      </c>
      <c r="T655" s="2">
        <f>IF(M655="Persa",1,0)</f>
        <v/>
      </c>
      <c r="U655" s="2" t="n"/>
      <c r="V655" s="2" t="n"/>
      <c r="W655" s="2" t="n"/>
      <c r="X655" s="2" t="n"/>
      <c r="Y655" s="17" t="n"/>
      <c r="Z655" s="17" t="n"/>
      <c r="AA655" s="17" t="n"/>
      <c r="AB655" s="2" t="n"/>
      <c r="AC655" s="2">
        <f>IF(B655="","",IF(AB655="",TODAY()-B655,AB655-B655))</f>
        <v/>
      </c>
      <c r="AD655" s="2" t="n"/>
      <c r="AE655" s="2" t="n"/>
      <c r="AF655" s="2" t="n"/>
      <c r="AG655" s="37">
        <f>IF(B655="","",MAX(B655,IF(U655="",0,U655),IF(W655="",0,W655),IF(AB655="",0,AB655),IF(AN655="",0,AN655)))</f>
        <v/>
      </c>
      <c r="AH655" s="11">
        <f>IF(AG655="","",TODAY()-AG655)</f>
        <v/>
      </c>
      <c r="AI655" s="11">
        <f>IF(B655="","",MIN(100,IF(J655&gt;=300000,20,IF(J655&gt;=200000,10,5))+IF(OR(C655="Referral",C655="Passaparola"),20,IF(OR(C655="Sito web",C655="LinkedIn",C655="Email marketing"),15,10))+IF(L655&gt;=8,25,IF(L655&gt;=6,18,IF(L655&gt;=4,12,5)))+IF(AND(V655&lt;&gt;"",V655&lt;&gt;"Non risponde",V655&lt;&gt;"Non interessato"),10,0)+IF(X655="Eseguita",10,0)+IF(Z655&gt;0,15,0)))</f>
        <v/>
      </c>
      <c r="AJ655" s="11">
        <f>IF(AI655="","",IF(AI655&gt;=80,"Hot",IF(AI655&gt;=60,"Alta",IF(AI655&gt;=40,"Media","Bassa"))))</f>
        <v/>
      </c>
      <c r="AK655" s="11">
        <f>IF(B655="","",IF(U655="",TODAY()-B655,U655-B655))</f>
        <v/>
      </c>
      <c r="AL655" s="11">
        <f>IF(B655="","",IF(M655="Vinta","Chiusa - vinta",IF(M655="Persa","Chiusa - persa",IF(AND(U655="",TODAY()-B655&gt;1),"Contattare subito",IF(AND(M655="In corso",AH655&gt;7),"Lead in stallo",IF(AND(AN655&lt;&gt;"",AN655&lt;TODAY(),M655="In corso"),"Follow-up scaduto",IF(AND(K655="Offerta",Y655="",W655&lt;&gt;"",TODAY()-W655&gt;3),"Verificare offerta","OK"))))))</f>
        <v/>
      </c>
      <c r="AM655" s="38" t="n"/>
      <c r="AN655" s="39" t="n"/>
      <c r="AO655" s="11">
        <f>IF(AND(AN655&lt;&gt;"",AN655&lt;TODAY(),M655="In corso"),1,0)</f>
        <v/>
      </c>
      <c r="AP655" s="84">
        <f>IF(B655="","",IF(OR(M655="Vinta",M655="Persa"),0,IF(AL655="Contattare subito",50,0)+IF(AL655="Follow-up scaduto",40,0)+IF(AL655="Lead in stallo",35,0)+IF(AJ655="Hot",30,IF(AJ655="Alta",20,IF(AJ655="Media",10,0)))+IF(AO655=1,10,0)+L655/10+ROW()/100000))</f>
        <v/>
      </c>
    </row>
    <row r="656">
      <c r="A656" s="2">
        <f>IF(B656="","",ROW()-1)</f>
        <v/>
      </c>
      <c r="B656" s="2" t="n"/>
      <c r="C656" s="2" t="n"/>
      <c r="D656" s="2" t="n"/>
      <c r="E656" s="2" t="n"/>
      <c r="F656" s="2" t="n"/>
      <c r="G656" s="2" t="n"/>
      <c r="H656" s="2" t="n"/>
      <c r="I656" s="2" t="n"/>
      <c r="J656" s="2" t="n"/>
      <c r="K656" s="2" t="n"/>
      <c r="L656" s="2">
        <f>IF(K656="","",IF(K656="Nuovo",1,IF(K656="Tentativo contatto",1,IF(K656="Contattato",2,IF(K656="Qualificato",4,IF(K656="Visita fissata",5,IF(K656="Visita effettuata",6,IF(K656="Trattativa",7,IF(K656="Offerta",8,IF(K656="Prenotazione",9,IF(K656="Venduto",10,""))))))))))))</f>
        <v/>
      </c>
      <c r="M656" s="2" t="n"/>
      <c r="N656" s="2">
        <f>IF(L656&gt;=4,1,0)</f>
        <v/>
      </c>
      <c r="O656" s="2">
        <f>IF(L656&gt;=6,1,0)</f>
        <v/>
      </c>
      <c r="P656" s="2">
        <f>IF(L656&gt;=7,1,0)</f>
        <v/>
      </c>
      <c r="Q656" s="2">
        <f>IF(L656&gt;=8,1,0)</f>
        <v/>
      </c>
      <c r="R656" s="2">
        <f>IF(L656&gt;=9,1,0)</f>
        <v/>
      </c>
      <c r="S656" s="2">
        <f>IF(OR(L656=10,M656="Vinta"),1,0)</f>
        <v/>
      </c>
      <c r="T656" s="2">
        <f>IF(M656="Persa",1,0)</f>
        <v/>
      </c>
      <c r="U656" s="2" t="n"/>
      <c r="V656" s="2" t="n"/>
      <c r="W656" s="2" t="n"/>
      <c r="X656" s="2" t="n"/>
      <c r="Y656" s="17" t="n"/>
      <c r="Z656" s="17" t="n"/>
      <c r="AA656" s="17" t="n"/>
      <c r="AB656" s="2" t="n"/>
      <c r="AC656" s="2">
        <f>IF(B656="","",IF(AB656="",TODAY()-B656,AB656-B656))</f>
        <v/>
      </c>
      <c r="AD656" s="2" t="n"/>
      <c r="AE656" s="2" t="n"/>
      <c r="AF656" s="2" t="n"/>
      <c r="AG656" s="37">
        <f>IF(B656="","",MAX(B656,IF(U656="",0,U656),IF(W656="",0,W656),IF(AB656="",0,AB656),IF(AN656="",0,AN656)))</f>
        <v/>
      </c>
      <c r="AH656" s="11">
        <f>IF(AG656="","",TODAY()-AG656)</f>
        <v/>
      </c>
      <c r="AI656" s="11">
        <f>IF(B656="","",MIN(100,IF(J656&gt;=300000,20,IF(J656&gt;=200000,10,5))+IF(OR(C656="Referral",C656="Passaparola"),20,IF(OR(C656="Sito web",C656="LinkedIn",C656="Email marketing"),15,10))+IF(L656&gt;=8,25,IF(L656&gt;=6,18,IF(L656&gt;=4,12,5)))+IF(AND(V656&lt;&gt;"",V656&lt;&gt;"Non risponde",V656&lt;&gt;"Non interessato"),10,0)+IF(X656="Eseguita",10,0)+IF(Z656&gt;0,15,0)))</f>
        <v/>
      </c>
      <c r="AJ656" s="11">
        <f>IF(AI656="","",IF(AI656&gt;=80,"Hot",IF(AI656&gt;=60,"Alta",IF(AI656&gt;=40,"Media","Bassa"))))</f>
        <v/>
      </c>
      <c r="AK656" s="11">
        <f>IF(B656="","",IF(U656="",TODAY()-B656,U656-B656))</f>
        <v/>
      </c>
      <c r="AL656" s="11">
        <f>IF(B656="","",IF(M656="Vinta","Chiusa - vinta",IF(M656="Persa","Chiusa - persa",IF(AND(U656="",TODAY()-B656&gt;1),"Contattare subito",IF(AND(M656="In corso",AH656&gt;7),"Lead in stallo",IF(AND(AN656&lt;&gt;"",AN656&lt;TODAY(),M656="In corso"),"Follow-up scaduto",IF(AND(K656="Offerta",Y656="",W656&lt;&gt;"",TODAY()-W656&gt;3),"Verificare offerta","OK"))))))</f>
        <v/>
      </c>
      <c r="AM656" s="38" t="n"/>
      <c r="AN656" s="39" t="n"/>
      <c r="AO656" s="11">
        <f>IF(AND(AN656&lt;&gt;"",AN656&lt;TODAY(),M656="In corso"),1,0)</f>
        <v/>
      </c>
      <c r="AP656" s="84">
        <f>IF(B656="","",IF(OR(M656="Vinta",M656="Persa"),0,IF(AL656="Contattare subito",50,0)+IF(AL656="Follow-up scaduto",40,0)+IF(AL656="Lead in stallo",35,0)+IF(AJ656="Hot",30,IF(AJ656="Alta",20,IF(AJ656="Media",10,0)))+IF(AO656=1,10,0)+L656/10+ROW()/100000))</f>
        <v/>
      </c>
    </row>
    <row r="657">
      <c r="A657" s="2">
        <f>IF(B657="","",ROW()-1)</f>
        <v/>
      </c>
      <c r="B657" s="2" t="n"/>
      <c r="C657" s="2" t="n"/>
      <c r="D657" s="2" t="n"/>
      <c r="E657" s="2" t="n"/>
      <c r="F657" s="2" t="n"/>
      <c r="G657" s="2" t="n"/>
      <c r="H657" s="2" t="n"/>
      <c r="I657" s="2" t="n"/>
      <c r="J657" s="2" t="n"/>
      <c r="K657" s="2" t="n"/>
      <c r="L657" s="2">
        <f>IF(K657="","",IF(K657="Nuovo",1,IF(K657="Tentativo contatto",1,IF(K657="Contattato",2,IF(K657="Qualificato",4,IF(K657="Visita fissata",5,IF(K657="Visita effettuata",6,IF(K657="Trattativa",7,IF(K657="Offerta",8,IF(K657="Prenotazione",9,IF(K657="Venduto",10,""))))))))))))</f>
        <v/>
      </c>
      <c r="M657" s="2" t="n"/>
      <c r="N657" s="2">
        <f>IF(L657&gt;=4,1,0)</f>
        <v/>
      </c>
      <c r="O657" s="2">
        <f>IF(L657&gt;=6,1,0)</f>
        <v/>
      </c>
      <c r="P657" s="2">
        <f>IF(L657&gt;=7,1,0)</f>
        <v/>
      </c>
      <c r="Q657" s="2">
        <f>IF(L657&gt;=8,1,0)</f>
        <v/>
      </c>
      <c r="R657" s="2">
        <f>IF(L657&gt;=9,1,0)</f>
        <v/>
      </c>
      <c r="S657" s="2">
        <f>IF(OR(L657=10,M657="Vinta"),1,0)</f>
        <v/>
      </c>
      <c r="T657" s="2">
        <f>IF(M657="Persa",1,0)</f>
        <v/>
      </c>
      <c r="U657" s="2" t="n"/>
      <c r="V657" s="2" t="n"/>
      <c r="W657" s="2" t="n"/>
      <c r="X657" s="2" t="n"/>
      <c r="Y657" s="17" t="n"/>
      <c r="Z657" s="17" t="n"/>
      <c r="AA657" s="17" t="n"/>
      <c r="AB657" s="2" t="n"/>
      <c r="AC657" s="2">
        <f>IF(B657="","",IF(AB657="",TODAY()-B657,AB657-B657))</f>
        <v/>
      </c>
      <c r="AD657" s="2" t="n"/>
      <c r="AE657" s="2" t="n"/>
      <c r="AF657" s="2" t="n"/>
      <c r="AG657" s="37">
        <f>IF(B657="","",MAX(B657,IF(U657="",0,U657),IF(W657="",0,W657),IF(AB657="",0,AB657),IF(AN657="",0,AN657)))</f>
        <v/>
      </c>
      <c r="AH657" s="11">
        <f>IF(AG657="","",TODAY()-AG657)</f>
        <v/>
      </c>
      <c r="AI657" s="11">
        <f>IF(B657="","",MIN(100,IF(J657&gt;=300000,20,IF(J657&gt;=200000,10,5))+IF(OR(C657="Referral",C657="Passaparola"),20,IF(OR(C657="Sito web",C657="LinkedIn",C657="Email marketing"),15,10))+IF(L657&gt;=8,25,IF(L657&gt;=6,18,IF(L657&gt;=4,12,5)))+IF(AND(V657&lt;&gt;"",V657&lt;&gt;"Non risponde",V657&lt;&gt;"Non interessato"),10,0)+IF(X657="Eseguita",10,0)+IF(Z657&gt;0,15,0)))</f>
        <v/>
      </c>
      <c r="AJ657" s="11">
        <f>IF(AI657="","",IF(AI657&gt;=80,"Hot",IF(AI657&gt;=60,"Alta",IF(AI657&gt;=40,"Media","Bassa"))))</f>
        <v/>
      </c>
      <c r="AK657" s="11">
        <f>IF(B657="","",IF(U657="",TODAY()-B657,U657-B657))</f>
        <v/>
      </c>
      <c r="AL657" s="11">
        <f>IF(B657="","",IF(M657="Vinta","Chiusa - vinta",IF(M657="Persa","Chiusa - persa",IF(AND(U657="",TODAY()-B657&gt;1),"Contattare subito",IF(AND(M657="In corso",AH657&gt;7),"Lead in stallo",IF(AND(AN657&lt;&gt;"",AN657&lt;TODAY(),M657="In corso"),"Follow-up scaduto",IF(AND(K657="Offerta",Y657="",W657&lt;&gt;"",TODAY()-W657&gt;3),"Verificare offerta","OK"))))))</f>
        <v/>
      </c>
      <c r="AM657" s="38" t="n"/>
      <c r="AN657" s="39" t="n"/>
      <c r="AO657" s="11">
        <f>IF(AND(AN657&lt;&gt;"",AN657&lt;TODAY(),M657="In corso"),1,0)</f>
        <v/>
      </c>
      <c r="AP657" s="84">
        <f>IF(B657="","",IF(OR(M657="Vinta",M657="Persa"),0,IF(AL657="Contattare subito",50,0)+IF(AL657="Follow-up scaduto",40,0)+IF(AL657="Lead in stallo",35,0)+IF(AJ657="Hot",30,IF(AJ657="Alta",20,IF(AJ657="Media",10,0)))+IF(AO657=1,10,0)+L657/10+ROW()/100000))</f>
        <v/>
      </c>
    </row>
    <row r="658">
      <c r="A658" s="2">
        <f>IF(B658="","",ROW()-1)</f>
        <v/>
      </c>
      <c r="B658" s="2" t="n"/>
      <c r="C658" s="2" t="n"/>
      <c r="D658" s="2" t="n"/>
      <c r="E658" s="2" t="n"/>
      <c r="F658" s="2" t="n"/>
      <c r="G658" s="2" t="n"/>
      <c r="H658" s="2" t="n"/>
      <c r="I658" s="2" t="n"/>
      <c r="J658" s="2" t="n"/>
      <c r="K658" s="2" t="n"/>
      <c r="L658" s="2">
        <f>IF(K658="","",IF(K658="Nuovo",1,IF(K658="Tentativo contatto",1,IF(K658="Contattato",2,IF(K658="Qualificato",4,IF(K658="Visita fissata",5,IF(K658="Visita effettuata",6,IF(K658="Trattativa",7,IF(K658="Offerta",8,IF(K658="Prenotazione",9,IF(K658="Venduto",10,""))))))))))))</f>
        <v/>
      </c>
      <c r="M658" s="2" t="n"/>
      <c r="N658" s="2">
        <f>IF(L658&gt;=4,1,0)</f>
        <v/>
      </c>
      <c r="O658" s="2">
        <f>IF(L658&gt;=6,1,0)</f>
        <v/>
      </c>
      <c r="P658" s="2">
        <f>IF(L658&gt;=7,1,0)</f>
        <v/>
      </c>
      <c r="Q658" s="2">
        <f>IF(L658&gt;=8,1,0)</f>
        <v/>
      </c>
      <c r="R658" s="2">
        <f>IF(L658&gt;=9,1,0)</f>
        <v/>
      </c>
      <c r="S658" s="2">
        <f>IF(OR(L658=10,M658="Vinta"),1,0)</f>
        <v/>
      </c>
      <c r="T658" s="2">
        <f>IF(M658="Persa",1,0)</f>
        <v/>
      </c>
      <c r="U658" s="2" t="n"/>
      <c r="V658" s="2" t="n"/>
      <c r="W658" s="2" t="n"/>
      <c r="X658" s="2" t="n"/>
      <c r="Y658" s="17" t="n"/>
      <c r="Z658" s="17" t="n"/>
      <c r="AA658" s="17" t="n"/>
      <c r="AB658" s="2" t="n"/>
      <c r="AC658" s="2">
        <f>IF(B658="","",IF(AB658="",TODAY()-B658,AB658-B658))</f>
        <v/>
      </c>
      <c r="AD658" s="2" t="n"/>
      <c r="AE658" s="2" t="n"/>
      <c r="AF658" s="2" t="n"/>
      <c r="AG658" s="37">
        <f>IF(B658="","",MAX(B658,IF(U658="",0,U658),IF(W658="",0,W658),IF(AB658="",0,AB658),IF(AN658="",0,AN658)))</f>
        <v/>
      </c>
      <c r="AH658" s="11">
        <f>IF(AG658="","",TODAY()-AG658)</f>
        <v/>
      </c>
      <c r="AI658" s="11">
        <f>IF(B658="","",MIN(100,IF(J658&gt;=300000,20,IF(J658&gt;=200000,10,5))+IF(OR(C658="Referral",C658="Passaparola"),20,IF(OR(C658="Sito web",C658="LinkedIn",C658="Email marketing"),15,10))+IF(L658&gt;=8,25,IF(L658&gt;=6,18,IF(L658&gt;=4,12,5)))+IF(AND(V658&lt;&gt;"",V658&lt;&gt;"Non risponde",V658&lt;&gt;"Non interessato"),10,0)+IF(X658="Eseguita",10,0)+IF(Z658&gt;0,15,0)))</f>
        <v/>
      </c>
      <c r="AJ658" s="11">
        <f>IF(AI658="","",IF(AI658&gt;=80,"Hot",IF(AI658&gt;=60,"Alta",IF(AI658&gt;=40,"Media","Bassa"))))</f>
        <v/>
      </c>
      <c r="AK658" s="11">
        <f>IF(B658="","",IF(U658="",TODAY()-B658,U658-B658))</f>
        <v/>
      </c>
      <c r="AL658" s="11">
        <f>IF(B658="","",IF(M658="Vinta","Chiusa - vinta",IF(M658="Persa","Chiusa - persa",IF(AND(U658="",TODAY()-B658&gt;1),"Contattare subito",IF(AND(M658="In corso",AH658&gt;7),"Lead in stallo",IF(AND(AN658&lt;&gt;"",AN658&lt;TODAY(),M658="In corso"),"Follow-up scaduto",IF(AND(K658="Offerta",Y658="",W658&lt;&gt;"",TODAY()-W658&gt;3),"Verificare offerta","OK"))))))</f>
        <v/>
      </c>
      <c r="AM658" s="38" t="n"/>
      <c r="AN658" s="39" t="n"/>
      <c r="AO658" s="11">
        <f>IF(AND(AN658&lt;&gt;"",AN658&lt;TODAY(),M658="In corso"),1,0)</f>
        <v/>
      </c>
      <c r="AP658" s="84">
        <f>IF(B658="","",IF(OR(M658="Vinta",M658="Persa"),0,IF(AL658="Contattare subito",50,0)+IF(AL658="Follow-up scaduto",40,0)+IF(AL658="Lead in stallo",35,0)+IF(AJ658="Hot",30,IF(AJ658="Alta",20,IF(AJ658="Media",10,0)))+IF(AO658=1,10,0)+L658/10+ROW()/100000))</f>
        <v/>
      </c>
    </row>
    <row r="659">
      <c r="A659" s="2">
        <f>IF(B659="","",ROW()-1)</f>
        <v/>
      </c>
      <c r="B659" s="2" t="n"/>
      <c r="C659" s="2" t="n"/>
      <c r="D659" s="2" t="n"/>
      <c r="E659" s="2" t="n"/>
      <c r="F659" s="2" t="n"/>
      <c r="G659" s="2" t="n"/>
      <c r="H659" s="2" t="n"/>
      <c r="I659" s="2" t="n"/>
      <c r="J659" s="2" t="n"/>
      <c r="K659" s="2" t="n"/>
      <c r="L659" s="2">
        <f>IF(K659="","",IF(K659="Nuovo",1,IF(K659="Tentativo contatto",1,IF(K659="Contattato",2,IF(K659="Qualificato",4,IF(K659="Visita fissata",5,IF(K659="Visita effettuata",6,IF(K659="Trattativa",7,IF(K659="Offerta",8,IF(K659="Prenotazione",9,IF(K659="Venduto",10,""))))))))))))</f>
        <v/>
      </c>
      <c r="M659" s="2" t="n"/>
      <c r="N659" s="2">
        <f>IF(L659&gt;=4,1,0)</f>
        <v/>
      </c>
      <c r="O659" s="2">
        <f>IF(L659&gt;=6,1,0)</f>
        <v/>
      </c>
      <c r="P659" s="2">
        <f>IF(L659&gt;=7,1,0)</f>
        <v/>
      </c>
      <c r="Q659" s="2">
        <f>IF(L659&gt;=8,1,0)</f>
        <v/>
      </c>
      <c r="R659" s="2">
        <f>IF(L659&gt;=9,1,0)</f>
        <v/>
      </c>
      <c r="S659" s="2">
        <f>IF(OR(L659=10,M659="Vinta"),1,0)</f>
        <v/>
      </c>
      <c r="T659" s="2">
        <f>IF(M659="Persa",1,0)</f>
        <v/>
      </c>
      <c r="U659" s="2" t="n"/>
      <c r="V659" s="2" t="n"/>
      <c r="W659" s="2" t="n"/>
      <c r="X659" s="2" t="n"/>
      <c r="Y659" s="17" t="n"/>
      <c r="Z659" s="17" t="n"/>
      <c r="AA659" s="17" t="n"/>
      <c r="AB659" s="2" t="n"/>
      <c r="AC659" s="2">
        <f>IF(B659="","",IF(AB659="",TODAY()-B659,AB659-B659))</f>
        <v/>
      </c>
      <c r="AD659" s="2" t="n"/>
      <c r="AE659" s="2" t="n"/>
      <c r="AF659" s="2" t="n"/>
      <c r="AG659" s="37">
        <f>IF(B659="","",MAX(B659,IF(U659="",0,U659),IF(W659="",0,W659),IF(AB659="",0,AB659),IF(AN659="",0,AN659)))</f>
        <v/>
      </c>
      <c r="AH659" s="11">
        <f>IF(AG659="","",TODAY()-AG659)</f>
        <v/>
      </c>
      <c r="AI659" s="11">
        <f>IF(B659="","",MIN(100,IF(J659&gt;=300000,20,IF(J659&gt;=200000,10,5))+IF(OR(C659="Referral",C659="Passaparola"),20,IF(OR(C659="Sito web",C659="LinkedIn",C659="Email marketing"),15,10))+IF(L659&gt;=8,25,IF(L659&gt;=6,18,IF(L659&gt;=4,12,5)))+IF(AND(V659&lt;&gt;"",V659&lt;&gt;"Non risponde",V659&lt;&gt;"Non interessato"),10,0)+IF(X659="Eseguita",10,0)+IF(Z659&gt;0,15,0)))</f>
        <v/>
      </c>
      <c r="AJ659" s="11">
        <f>IF(AI659="","",IF(AI659&gt;=80,"Hot",IF(AI659&gt;=60,"Alta",IF(AI659&gt;=40,"Media","Bassa"))))</f>
        <v/>
      </c>
      <c r="AK659" s="11">
        <f>IF(B659="","",IF(U659="",TODAY()-B659,U659-B659))</f>
        <v/>
      </c>
      <c r="AL659" s="11">
        <f>IF(B659="","",IF(M659="Vinta","Chiusa - vinta",IF(M659="Persa","Chiusa - persa",IF(AND(U659="",TODAY()-B659&gt;1),"Contattare subito",IF(AND(M659="In corso",AH659&gt;7),"Lead in stallo",IF(AND(AN659&lt;&gt;"",AN659&lt;TODAY(),M659="In corso"),"Follow-up scaduto",IF(AND(K659="Offerta",Y659="",W659&lt;&gt;"",TODAY()-W659&gt;3),"Verificare offerta","OK"))))))</f>
        <v/>
      </c>
      <c r="AM659" s="38" t="n"/>
      <c r="AN659" s="39" t="n"/>
      <c r="AO659" s="11">
        <f>IF(AND(AN659&lt;&gt;"",AN659&lt;TODAY(),M659="In corso"),1,0)</f>
        <v/>
      </c>
      <c r="AP659" s="84">
        <f>IF(B659="","",IF(OR(M659="Vinta",M659="Persa"),0,IF(AL659="Contattare subito",50,0)+IF(AL659="Follow-up scaduto",40,0)+IF(AL659="Lead in stallo",35,0)+IF(AJ659="Hot",30,IF(AJ659="Alta",20,IF(AJ659="Media",10,0)))+IF(AO659=1,10,0)+L659/10+ROW()/100000))</f>
        <v/>
      </c>
    </row>
    <row r="660">
      <c r="A660" s="2">
        <f>IF(B660="","",ROW()-1)</f>
        <v/>
      </c>
      <c r="B660" s="2" t="n"/>
      <c r="C660" s="2" t="n"/>
      <c r="D660" s="2" t="n"/>
      <c r="E660" s="2" t="n"/>
      <c r="F660" s="2" t="n"/>
      <c r="G660" s="2" t="n"/>
      <c r="H660" s="2" t="n"/>
      <c r="I660" s="2" t="n"/>
      <c r="J660" s="2" t="n"/>
      <c r="K660" s="2" t="n"/>
      <c r="L660" s="2">
        <f>IF(K660="","",IF(K660="Nuovo",1,IF(K660="Tentativo contatto",1,IF(K660="Contattato",2,IF(K660="Qualificato",4,IF(K660="Visita fissata",5,IF(K660="Visita effettuata",6,IF(K660="Trattativa",7,IF(K660="Offerta",8,IF(K660="Prenotazione",9,IF(K660="Venduto",10,""))))))))))))</f>
        <v/>
      </c>
      <c r="M660" s="2" t="n"/>
      <c r="N660" s="2">
        <f>IF(L660&gt;=4,1,0)</f>
        <v/>
      </c>
      <c r="O660" s="2">
        <f>IF(L660&gt;=6,1,0)</f>
        <v/>
      </c>
      <c r="P660" s="2">
        <f>IF(L660&gt;=7,1,0)</f>
        <v/>
      </c>
      <c r="Q660" s="2">
        <f>IF(L660&gt;=8,1,0)</f>
        <v/>
      </c>
      <c r="R660" s="2">
        <f>IF(L660&gt;=9,1,0)</f>
        <v/>
      </c>
      <c r="S660" s="2">
        <f>IF(OR(L660=10,M660="Vinta"),1,0)</f>
        <v/>
      </c>
      <c r="T660" s="2">
        <f>IF(M660="Persa",1,0)</f>
        <v/>
      </c>
      <c r="U660" s="2" t="n"/>
      <c r="V660" s="2" t="n"/>
      <c r="W660" s="2" t="n"/>
      <c r="X660" s="2" t="n"/>
      <c r="Y660" s="17" t="n"/>
      <c r="Z660" s="17" t="n"/>
      <c r="AA660" s="17" t="n"/>
      <c r="AB660" s="2" t="n"/>
      <c r="AC660" s="2">
        <f>IF(B660="","",IF(AB660="",TODAY()-B660,AB660-B660))</f>
        <v/>
      </c>
      <c r="AD660" s="2" t="n"/>
      <c r="AE660" s="2" t="n"/>
      <c r="AF660" s="2" t="n"/>
      <c r="AG660" s="37">
        <f>IF(B660="","",MAX(B660,IF(U660="",0,U660),IF(W660="",0,W660),IF(AB660="",0,AB660),IF(AN660="",0,AN660)))</f>
        <v/>
      </c>
      <c r="AH660" s="11">
        <f>IF(AG660="","",TODAY()-AG660)</f>
        <v/>
      </c>
      <c r="AI660" s="11">
        <f>IF(B660="","",MIN(100,IF(J660&gt;=300000,20,IF(J660&gt;=200000,10,5))+IF(OR(C660="Referral",C660="Passaparola"),20,IF(OR(C660="Sito web",C660="LinkedIn",C660="Email marketing"),15,10))+IF(L660&gt;=8,25,IF(L660&gt;=6,18,IF(L660&gt;=4,12,5)))+IF(AND(V660&lt;&gt;"",V660&lt;&gt;"Non risponde",V660&lt;&gt;"Non interessato"),10,0)+IF(X660="Eseguita",10,0)+IF(Z660&gt;0,15,0)))</f>
        <v/>
      </c>
      <c r="AJ660" s="11">
        <f>IF(AI660="","",IF(AI660&gt;=80,"Hot",IF(AI660&gt;=60,"Alta",IF(AI660&gt;=40,"Media","Bassa"))))</f>
        <v/>
      </c>
      <c r="AK660" s="11">
        <f>IF(B660="","",IF(U660="",TODAY()-B660,U660-B660))</f>
        <v/>
      </c>
      <c r="AL660" s="11">
        <f>IF(B660="","",IF(M660="Vinta","Chiusa - vinta",IF(M660="Persa","Chiusa - persa",IF(AND(U660="",TODAY()-B660&gt;1),"Contattare subito",IF(AND(M660="In corso",AH660&gt;7),"Lead in stallo",IF(AND(AN660&lt;&gt;"",AN660&lt;TODAY(),M660="In corso"),"Follow-up scaduto",IF(AND(K660="Offerta",Y660="",W660&lt;&gt;"",TODAY()-W660&gt;3),"Verificare offerta","OK"))))))</f>
        <v/>
      </c>
      <c r="AM660" s="38" t="n"/>
      <c r="AN660" s="39" t="n"/>
      <c r="AO660" s="11">
        <f>IF(AND(AN660&lt;&gt;"",AN660&lt;TODAY(),M660="In corso"),1,0)</f>
        <v/>
      </c>
      <c r="AP660" s="84">
        <f>IF(B660="","",IF(OR(M660="Vinta",M660="Persa"),0,IF(AL660="Contattare subito",50,0)+IF(AL660="Follow-up scaduto",40,0)+IF(AL660="Lead in stallo",35,0)+IF(AJ660="Hot",30,IF(AJ660="Alta",20,IF(AJ660="Media",10,0)))+IF(AO660=1,10,0)+L660/10+ROW()/100000))</f>
        <v/>
      </c>
    </row>
    <row r="661">
      <c r="A661" s="2">
        <f>IF(B661="","",ROW()-1)</f>
        <v/>
      </c>
      <c r="B661" s="2" t="n"/>
      <c r="C661" s="2" t="n"/>
      <c r="D661" s="2" t="n"/>
      <c r="E661" s="2" t="n"/>
      <c r="F661" s="2" t="n"/>
      <c r="G661" s="2" t="n"/>
      <c r="H661" s="2" t="n"/>
      <c r="I661" s="2" t="n"/>
      <c r="J661" s="2" t="n"/>
      <c r="K661" s="2" t="n"/>
      <c r="L661" s="2">
        <f>IF(K661="","",IF(K661="Nuovo",1,IF(K661="Tentativo contatto",1,IF(K661="Contattato",2,IF(K661="Qualificato",4,IF(K661="Visita fissata",5,IF(K661="Visita effettuata",6,IF(K661="Trattativa",7,IF(K661="Offerta",8,IF(K661="Prenotazione",9,IF(K661="Venduto",10,""))))))))))))</f>
        <v/>
      </c>
      <c r="M661" s="2" t="n"/>
      <c r="N661" s="2">
        <f>IF(L661&gt;=4,1,0)</f>
        <v/>
      </c>
      <c r="O661" s="2">
        <f>IF(L661&gt;=6,1,0)</f>
        <v/>
      </c>
      <c r="P661" s="2">
        <f>IF(L661&gt;=7,1,0)</f>
        <v/>
      </c>
      <c r="Q661" s="2">
        <f>IF(L661&gt;=8,1,0)</f>
        <v/>
      </c>
      <c r="R661" s="2">
        <f>IF(L661&gt;=9,1,0)</f>
        <v/>
      </c>
      <c r="S661" s="2">
        <f>IF(OR(L661=10,M661="Vinta"),1,0)</f>
        <v/>
      </c>
      <c r="T661" s="2">
        <f>IF(M661="Persa",1,0)</f>
        <v/>
      </c>
      <c r="U661" s="2" t="n"/>
      <c r="V661" s="2" t="n"/>
      <c r="W661" s="2" t="n"/>
      <c r="X661" s="2" t="n"/>
      <c r="Y661" s="17" t="n"/>
      <c r="Z661" s="17" t="n"/>
      <c r="AA661" s="17" t="n"/>
      <c r="AB661" s="2" t="n"/>
      <c r="AC661" s="2">
        <f>IF(B661="","",IF(AB661="",TODAY()-B661,AB661-B661))</f>
        <v/>
      </c>
      <c r="AD661" s="2" t="n"/>
      <c r="AE661" s="2" t="n"/>
      <c r="AF661" s="2" t="n"/>
      <c r="AG661" s="37">
        <f>IF(B661="","",MAX(B661,IF(U661="",0,U661),IF(W661="",0,W661),IF(AB661="",0,AB661),IF(AN661="",0,AN661)))</f>
        <v/>
      </c>
      <c r="AH661" s="11">
        <f>IF(AG661="","",TODAY()-AG661)</f>
        <v/>
      </c>
      <c r="AI661" s="11">
        <f>IF(B661="","",MIN(100,IF(J661&gt;=300000,20,IF(J661&gt;=200000,10,5))+IF(OR(C661="Referral",C661="Passaparola"),20,IF(OR(C661="Sito web",C661="LinkedIn",C661="Email marketing"),15,10))+IF(L661&gt;=8,25,IF(L661&gt;=6,18,IF(L661&gt;=4,12,5)))+IF(AND(V661&lt;&gt;"",V661&lt;&gt;"Non risponde",V661&lt;&gt;"Non interessato"),10,0)+IF(X661="Eseguita",10,0)+IF(Z661&gt;0,15,0)))</f>
        <v/>
      </c>
      <c r="AJ661" s="11">
        <f>IF(AI661="","",IF(AI661&gt;=80,"Hot",IF(AI661&gt;=60,"Alta",IF(AI661&gt;=40,"Media","Bassa"))))</f>
        <v/>
      </c>
      <c r="AK661" s="11">
        <f>IF(B661="","",IF(U661="",TODAY()-B661,U661-B661))</f>
        <v/>
      </c>
      <c r="AL661" s="11">
        <f>IF(B661="","",IF(M661="Vinta","Chiusa - vinta",IF(M661="Persa","Chiusa - persa",IF(AND(U661="",TODAY()-B661&gt;1),"Contattare subito",IF(AND(M661="In corso",AH661&gt;7),"Lead in stallo",IF(AND(AN661&lt;&gt;"",AN661&lt;TODAY(),M661="In corso"),"Follow-up scaduto",IF(AND(K661="Offerta",Y661="",W661&lt;&gt;"",TODAY()-W661&gt;3),"Verificare offerta","OK"))))))</f>
        <v/>
      </c>
      <c r="AM661" s="38" t="n"/>
      <c r="AN661" s="39" t="n"/>
      <c r="AO661" s="11">
        <f>IF(AND(AN661&lt;&gt;"",AN661&lt;TODAY(),M661="In corso"),1,0)</f>
        <v/>
      </c>
      <c r="AP661" s="84">
        <f>IF(B661="","",IF(OR(M661="Vinta",M661="Persa"),0,IF(AL661="Contattare subito",50,0)+IF(AL661="Follow-up scaduto",40,0)+IF(AL661="Lead in stallo",35,0)+IF(AJ661="Hot",30,IF(AJ661="Alta",20,IF(AJ661="Media",10,0)))+IF(AO661=1,10,0)+L661/10+ROW()/100000))</f>
        <v/>
      </c>
    </row>
    <row r="662">
      <c r="A662" s="2">
        <f>IF(B662="","",ROW()-1)</f>
        <v/>
      </c>
      <c r="B662" s="2" t="n"/>
      <c r="C662" s="2" t="n"/>
      <c r="D662" s="2" t="n"/>
      <c r="E662" s="2" t="n"/>
      <c r="F662" s="2" t="n"/>
      <c r="G662" s="2" t="n"/>
      <c r="H662" s="2" t="n"/>
      <c r="I662" s="2" t="n"/>
      <c r="J662" s="2" t="n"/>
      <c r="K662" s="2" t="n"/>
      <c r="L662" s="2">
        <f>IF(K662="","",IF(K662="Nuovo",1,IF(K662="Tentativo contatto",1,IF(K662="Contattato",2,IF(K662="Qualificato",4,IF(K662="Visita fissata",5,IF(K662="Visita effettuata",6,IF(K662="Trattativa",7,IF(K662="Offerta",8,IF(K662="Prenotazione",9,IF(K662="Venduto",10,""))))))))))))</f>
        <v/>
      </c>
      <c r="M662" s="2" t="n"/>
      <c r="N662" s="2">
        <f>IF(L662&gt;=4,1,0)</f>
        <v/>
      </c>
      <c r="O662" s="2">
        <f>IF(L662&gt;=6,1,0)</f>
        <v/>
      </c>
      <c r="P662" s="2">
        <f>IF(L662&gt;=7,1,0)</f>
        <v/>
      </c>
      <c r="Q662" s="2">
        <f>IF(L662&gt;=8,1,0)</f>
        <v/>
      </c>
      <c r="R662" s="2">
        <f>IF(L662&gt;=9,1,0)</f>
        <v/>
      </c>
      <c r="S662" s="2">
        <f>IF(OR(L662=10,M662="Vinta"),1,0)</f>
        <v/>
      </c>
      <c r="T662" s="2">
        <f>IF(M662="Persa",1,0)</f>
        <v/>
      </c>
      <c r="U662" s="2" t="n"/>
      <c r="V662" s="2" t="n"/>
      <c r="W662" s="2" t="n"/>
      <c r="X662" s="2" t="n"/>
      <c r="Y662" s="17" t="n"/>
      <c r="Z662" s="17" t="n"/>
      <c r="AA662" s="17" t="n"/>
      <c r="AB662" s="2" t="n"/>
      <c r="AC662" s="2">
        <f>IF(B662="","",IF(AB662="",TODAY()-B662,AB662-B662))</f>
        <v/>
      </c>
      <c r="AD662" s="2" t="n"/>
      <c r="AE662" s="2" t="n"/>
      <c r="AF662" s="2" t="n"/>
      <c r="AG662" s="37">
        <f>IF(B662="","",MAX(B662,IF(U662="",0,U662),IF(W662="",0,W662),IF(AB662="",0,AB662),IF(AN662="",0,AN662)))</f>
        <v/>
      </c>
      <c r="AH662" s="11">
        <f>IF(AG662="","",TODAY()-AG662)</f>
        <v/>
      </c>
      <c r="AI662" s="11">
        <f>IF(B662="","",MIN(100,IF(J662&gt;=300000,20,IF(J662&gt;=200000,10,5))+IF(OR(C662="Referral",C662="Passaparola"),20,IF(OR(C662="Sito web",C662="LinkedIn",C662="Email marketing"),15,10))+IF(L662&gt;=8,25,IF(L662&gt;=6,18,IF(L662&gt;=4,12,5)))+IF(AND(V662&lt;&gt;"",V662&lt;&gt;"Non risponde",V662&lt;&gt;"Non interessato"),10,0)+IF(X662="Eseguita",10,0)+IF(Z662&gt;0,15,0)))</f>
        <v/>
      </c>
      <c r="AJ662" s="11">
        <f>IF(AI662="","",IF(AI662&gt;=80,"Hot",IF(AI662&gt;=60,"Alta",IF(AI662&gt;=40,"Media","Bassa"))))</f>
        <v/>
      </c>
      <c r="AK662" s="11">
        <f>IF(B662="","",IF(U662="",TODAY()-B662,U662-B662))</f>
        <v/>
      </c>
      <c r="AL662" s="11">
        <f>IF(B662="","",IF(M662="Vinta","Chiusa - vinta",IF(M662="Persa","Chiusa - persa",IF(AND(U662="",TODAY()-B662&gt;1),"Contattare subito",IF(AND(M662="In corso",AH662&gt;7),"Lead in stallo",IF(AND(AN662&lt;&gt;"",AN662&lt;TODAY(),M662="In corso"),"Follow-up scaduto",IF(AND(K662="Offerta",Y662="",W662&lt;&gt;"",TODAY()-W662&gt;3),"Verificare offerta","OK"))))))</f>
        <v/>
      </c>
      <c r="AM662" s="38" t="n"/>
      <c r="AN662" s="39" t="n"/>
      <c r="AO662" s="11">
        <f>IF(AND(AN662&lt;&gt;"",AN662&lt;TODAY(),M662="In corso"),1,0)</f>
        <v/>
      </c>
      <c r="AP662" s="84">
        <f>IF(B662="","",IF(OR(M662="Vinta",M662="Persa"),0,IF(AL662="Contattare subito",50,0)+IF(AL662="Follow-up scaduto",40,0)+IF(AL662="Lead in stallo",35,0)+IF(AJ662="Hot",30,IF(AJ662="Alta",20,IF(AJ662="Media",10,0)))+IF(AO662=1,10,0)+L662/10+ROW()/100000))</f>
        <v/>
      </c>
    </row>
    <row r="663">
      <c r="A663" s="2">
        <f>IF(B663="","",ROW()-1)</f>
        <v/>
      </c>
      <c r="B663" s="2" t="n"/>
      <c r="C663" s="2" t="n"/>
      <c r="D663" s="2" t="n"/>
      <c r="E663" s="2" t="n"/>
      <c r="F663" s="2" t="n"/>
      <c r="G663" s="2" t="n"/>
      <c r="H663" s="2" t="n"/>
      <c r="I663" s="2" t="n"/>
      <c r="J663" s="2" t="n"/>
      <c r="K663" s="2" t="n"/>
      <c r="L663" s="2">
        <f>IF(K663="","",IF(K663="Nuovo",1,IF(K663="Tentativo contatto",1,IF(K663="Contattato",2,IF(K663="Qualificato",4,IF(K663="Visita fissata",5,IF(K663="Visita effettuata",6,IF(K663="Trattativa",7,IF(K663="Offerta",8,IF(K663="Prenotazione",9,IF(K663="Venduto",10,""))))))))))))</f>
        <v/>
      </c>
      <c r="M663" s="2" t="n"/>
      <c r="N663" s="2">
        <f>IF(L663&gt;=4,1,0)</f>
        <v/>
      </c>
      <c r="O663" s="2">
        <f>IF(L663&gt;=6,1,0)</f>
        <v/>
      </c>
      <c r="P663" s="2">
        <f>IF(L663&gt;=7,1,0)</f>
        <v/>
      </c>
      <c r="Q663" s="2">
        <f>IF(L663&gt;=8,1,0)</f>
        <v/>
      </c>
      <c r="R663" s="2">
        <f>IF(L663&gt;=9,1,0)</f>
        <v/>
      </c>
      <c r="S663" s="2">
        <f>IF(OR(L663=10,M663="Vinta"),1,0)</f>
        <v/>
      </c>
      <c r="T663" s="2">
        <f>IF(M663="Persa",1,0)</f>
        <v/>
      </c>
      <c r="U663" s="2" t="n"/>
      <c r="V663" s="2" t="n"/>
      <c r="W663" s="2" t="n"/>
      <c r="X663" s="2" t="n"/>
      <c r="Y663" s="17" t="n"/>
      <c r="Z663" s="17" t="n"/>
      <c r="AA663" s="17" t="n"/>
      <c r="AB663" s="2" t="n"/>
      <c r="AC663" s="2">
        <f>IF(B663="","",IF(AB663="",TODAY()-B663,AB663-B663))</f>
        <v/>
      </c>
      <c r="AD663" s="2" t="n"/>
      <c r="AE663" s="2" t="n"/>
      <c r="AF663" s="2" t="n"/>
      <c r="AG663" s="37">
        <f>IF(B663="","",MAX(B663,IF(U663="",0,U663),IF(W663="",0,W663),IF(AB663="",0,AB663),IF(AN663="",0,AN663)))</f>
        <v/>
      </c>
      <c r="AH663" s="11">
        <f>IF(AG663="","",TODAY()-AG663)</f>
        <v/>
      </c>
      <c r="AI663" s="11">
        <f>IF(B663="","",MIN(100,IF(J663&gt;=300000,20,IF(J663&gt;=200000,10,5))+IF(OR(C663="Referral",C663="Passaparola"),20,IF(OR(C663="Sito web",C663="LinkedIn",C663="Email marketing"),15,10))+IF(L663&gt;=8,25,IF(L663&gt;=6,18,IF(L663&gt;=4,12,5)))+IF(AND(V663&lt;&gt;"",V663&lt;&gt;"Non risponde",V663&lt;&gt;"Non interessato"),10,0)+IF(X663="Eseguita",10,0)+IF(Z663&gt;0,15,0)))</f>
        <v/>
      </c>
      <c r="AJ663" s="11">
        <f>IF(AI663="","",IF(AI663&gt;=80,"Hot",IF(AI663&gt;=60,"Alta",IF(AI663&gt;=40,"Media","Bassa"))))</f>
        <v/>
      </c>
      <c r="AK663" s="11">
        <f>IF(B663="","",IF(U663="",TODAY()-B663,U663-B663))</f>
        <v/>
      </c>
      <c r="AL663" s="11">
        <f>IF(B663="","",IF(M663="Vinta","Chiusa - vinta",IF(M663="Persa","Chiusa - persa",IF(AND(U663="",TODAY()-B663&gt;1),"Contattare subito",IF(AND(M663="In corso",AH663&gt;7),"Lead in stallo",IF(AND(AN663&lt;&gt;"",AN663&lt;TODAY(),M663="In corso"),"Follow-up scaduto",IF(AND(K663="Offerta",Y663="",W663&lt;&gt;"",TODAY()-W663&gt;3),"Verificare offerta","OK"))))))</f>
        <v/>
      </c>
      <c r="AM663" s="38" t="n"/>
      <c r="AN663" s="39" t="n"/>
      <c r="AO663" s="11">
        <f>IF(AND(AN663&lt;&gt;"",AN663&lt;TODAY(),M663="In corso"),1,0)</f>
        <v/>
      </c>
      <c r="AP663" s="84">
        <f>IF(B663="","",IF(OR(M663="Vinta",M663="Persa"),0,IF(AL663="Contattare subito",50,0)+IF(AL663="Follow-up scaduto",40,0)+IF(AL663="Lead in stallo",35,0)+IF(AJ663="Hot",30,IF(AJ663="Alta",20,IF(AJ663="Media",10,0)))+IF(AO663=1,10,0)+L663/10+ROW()/100000))</f>
        <v/>
      </c>
    </row>
    <row r="664">
      <c r="A664" s="2">
        <f>IF(B664="","",ROW()-1)</f>
        <v/>
      </c>
      <c r="B664" s="2" t="n"/>
      <c r="C664" s="2" t="n"/>
      <c r="D664" s="2" t="n"/>
      <c r="E664" s="2" t="n"/>
      <c r="F664" s="2" t="n"/>
      <c r="G664" s="2" t="n"/>
      <c r="H664" s="2" t="n"/>
      <c r="I664" s="2" t="n"/>
      <c r="J664" s="2" t="n"/>
      <c r="K664" s="2" t="n"/>
      <c r="L664" s="2">
        <f>IF(K664="","",IF(K664="Nuovo",1,IF(K664="Tentativo contatto",1,IF(K664="Contattato",2,IF(K664="Qualificato",4,IF(K664="Visita fissata",5,IF(K664="Visita effettuata",6,IF(K664="Trattativa",7,IF(K664="Offerta",8,IF(K664="Prenotazione",9,IF(K664="Venduto",10,""))))))))))))</f>
        <v/>
      </c>
      <c r="M664" s="2" t="n"/>
      <c r="N664" s="2">
        <f>IF(L664&gt;=4,1,0)</f>
        <v/>
      </c>
      <c r="O664" s="2">
        <f>IF(L664&gt;=6,1,0)</f>
        <v/>
      </c>
      <c r="P664" s="2">
        <f>IF(L664&gt;=7,1,0)</f>
        <v/>
      </c>
      <c r="Q664" s="2">
        <f>IF(L664&gt;=8,1,0)</f>
        <v/>
      </c>
      <c r="R664" s="2">
        <f>IF(L664&gt;=9,1,0)</f>
        <v/>
      </c>
      <c r="S664" s="2">
        <f>IF(OR(L664=10,M664="Vinta"),1,0)</f>
        <v/>
      </c>
      <c r="T664" s="2">
        <f>IF(M664="Persa",1,0)</f>
        <v/>
      </c>
      <c r="U664" s="2" t="n"/>
      <c r="V664" s="2" t="n"/>
      <c r="W664" s="2" t="n"/>
      <c r="X664" s="2" t="n"/>
      <c r="Y664" s="17" t="n"/>
      <c r="Z664" s="17" t="n"/>
      <c r="AA664" s="17" t="n"/>
      <c r="AB664" s="2" t="n"/>
      <c r="AC664" s="2">
        <f>IF(B664="","",IF(AB664="",TODAY()-B664,AB664-B664))</f>
        <v/>
      </c>
      <c r="AD664" s="2" t="n"/>
      <c r="AE664" s="2" t="n"/>
      <c r="AF664" s="2" t="n"/>
      <c r="AG664" s="37">
        <f>IF(B664="","",MAX(B664,IF(U664="",0,U664),IF(W664="",0,W664),IF(AB664="",0,AB664),IF(AN664="",0,AN664)))</f>
        <v/>
      </c>
      <c r="AH664" s="11">
        <f>IF(AG664="","",TODAY()-AG664)</f>
        <v/>
      </c>
      <c r="AI664" s="11">
        <f>IF(B664="","",MIN(100,IF(J664&gt;=300000,20,IF(J664&gt;=200000,10,5))+IF(OR(C664="Referral",C664="Passaparola"),20,IF(OR(C664="Sito web",C664="LinkedIn",C664="Email marketing"),15,10))+IF(L664&gt;=8,25,IF(L664&gt;=6,18,IF(L664&gt;=4,12,5)))+IF(AND(V664&lt;&gt;"",V664&lt;&gt;"Non risponde",V664&lt;&gt;"Non interessato"),10,0)+IF(X664="Eseguita",10,0)+IF(Z664&gt;0,15,0)))</f>
        <v/>
      </c>
      <c r="AJ664" s="11">
        <f>IF(AI664="","",IF(AI664&gt;=80,"Hot",IF(AI664&gt;=60,"Alta",IF(AI664&gt;=40,"Media","Bassa"))))</f>
        <v/>
      </c>
      <c r="AK664" s="11">
        <f>IF(B664="","",IF(U664="",TODAY()-B664,U664-B664))</f>
        <v/>
      </c>
      <c r="AL664" s="11">
        <f>IF(B664="","",IF(M664="Vinta","Chiusa - vinta",IF(M664="Persa","Chiusa - persa",IF(AND(U664="",TODAY()-B664&gt;1),"Contattare subito",IF(AND(M664="In corso",AH664&gt;7),"Lead in stallo",IF(AND(AN664&lt;&gt;"",AN664&lt;TODAY(),M664="In corso"),"Follow-up scaduto",IF(AND(K664="Offerta",Y664="",W664&lt;&gt;"",TODAY()-W664&gt;3),"Verificare offerta","OK"))))))</f>
        <v/>
      </c>
      <c r="AM664" s="38" t="n"/>
      <c r="AN664" s="39" t="n"/>
      <c r="AO664" s="11">
        <f>IF(AND(AN664&lt;&gt;"",AN664&lt;TODAY(),M664="In corso"),1,0)</f>
        <v/>
      </c>
      <c r="AP664" s="84">
        <f>IF(B664="","",IF(OR(M664="Vinta",M664="Persa"),0,IF(AL664="Contattare subito",50,0)+IF(AL664="Follow-up scaduto",40,0)+IF(AL664="Lead in stallo",35,0)+IF(AJ664="Hot",30,IF(AJ664="Alta",20,IF(AJ664="Media",10,0)))+IF(AO664=1,10,0)+L664/10+ROW()/100000))</f>
        <v/>
      </c>
    </row>
    <row r="665">
      <c r="A665" s="2">
        <f>IF(B665="","",ROW()-1)</f>
        <v/>
      </c>
      <c r="B665" s="2" t="n"/>
      <c r="C665" s="2" t="n"/>
      <c r="D665" s="2" t="n"/>
      <c r="E665" s="2" t="n"/>
      <c r="F665" s="2" t="n"/>
      <c r="G665" s="2" t="n"/>
      <c r="H665" s="2" t="n"/>
      <c r="I665" s="2" t="n"/>
      <c r="J665" s="2" t="n"/>
      <c r="K665" s="2" t="n"/>
      <c r="L665" s="2">
        <f>IF(K665="","",IF(K665="Nuovo",1,IF(K665="Tentativo contatto",1,IF(K665="Contattato",2,IF(K665="Qualificato",4,IF(K665="Visita fissata",5,IF(K665="Visita effettuata",6,IF(K665="Trattativa",7,IF(K665="Offerta",8,IF(K665="Prenotazione",9,IF(K665="Venduto",10,""))))))))))))</f>
        <v/>
      </c>
      <c r="M665" s="2" t="n"/>
      <c r="N665" s="2">
        <f>IF(L665&gt;=4,1,0)</f>
        <v/>
      </c>
      <c r="O665" s="2">
        <f>IF(L665&gt;=6,1,0)</f>
        <v/>
      </c>
      <c r="P665" s="2">
        <f>IF(L665&gt;=7,1,0)</f>
        <v/>
      </c>
      <c r="Q665" s="2">
        <f>IF(L665&gt;=8,1,0)</f>
        <v/>
      </c>
      <c r="R665" s="2">
        <f>IF(L665&gt;=9,1,0)</f>
        <v/>
      </c>
      <c r="S665" s="2">
        <f>IF(OR(L665=10,M665="Vinta"),1,0)</f>
        <v/>
      </c>
      <c r="T665" s="2">
        <f>IF(M665="Persa",1,0)</f>
        <v/>
      </c>
      <c r="U665" s="2" t="n"/>
      <c r="V665" s="2" t="n"/>
      <c r="W665" s="2" t="n"/>
      <c r="X665" s="2" t="n"/>
      <c r="Y665" s="17" t="n"/>
      <c r="Z665" s="17" t="n"/>
      <c r="AA665" s="17" t="n"/>
      <c r="AB665" s="2" t="n"/>
      <c r="AC665" s="2">
        <f>IF(B665="","",IF(AB665="",TODAY()-B665,AB665-B665))</f>
        <v/>
      </c>
      <c r="AD665" s="2" t="n"/>
      <c r="AE665" s="2" t="n"/>
      <c r="AF665" s="2" t="n"/>
      <c r="AG665" s="37">
        <f>IF(B665="","",MAX(B665,IF(U665="",0,U665),IF(W665="",0,W665),IF(AB665="",0,AB665),IF(AN665="",0,AN665)))</f>
        <v/>
      </c>
      <c r="AH665" s="11">
        <f>IF(AG665="","",TODAY()-AG665)</f>
        <v/>
      </c>
      <c r="AI665" s="11">
        <f>IF(B665="","",MIN(100,IF(J665&gt;=300000,20,IF(J665&gt;=200000,10,5))+IF(OR(C665="Referral",C665="Passaparola"),20,IF(OR(C665="Sito web",C665="LinkedIn",C665="Email marketing"),15,10))+IF(L665&gt;=8,25,IF(L665&gt;=6,18,IF(L665&gt;=4,12,5)))+IF(AND(V665&lt;&gt;"",V665&lt;&gt;"Non risponde",V665&lt;&gt;"Non interessato"),10,0)+IF(X665="Eseguita",10,0)+IF(Z665&gt;0,15,0)))</f>
        <v/>
      </c>
      <c r="AJ665" s="11">
        <f>IF(AI665="","",IF(AI665&gt;=80,"Hot",IF(AI665&gt;=60,"Alta",IF(AI665&gt;=40,"Media","Bassa"))))</f>
        <v/>
      </c>
      <c r="AK665" s="11">
        <f>IF(B665="","",IF(U665="",TODAY()-B665,U665-B665))</f>
        <v/>
      </c>
      <c r="AL665" s="11">
        <f>IF(B665="","",IF(M665="Vinta","Chiusa - vinta",IF(M665="Persa","Chiusa - persa",IF(AND(U665="",TODAY()-B665&gt;1),"Contattare subito",IF(AND(M665="In corso",AH665&gt;7),"Lead in stallo",IF(AND(AN665&lt;&gt;"",AN665&lt;TODAY(),M665="In corso"),"Follow-up scaduto",IF(AND(K665="Offerta",Y665="",W665&lt;&gt;"",TODAY()-W665&gt;3),"Verificare offerta","OK"))))))</f>
        <v/>
      </c>
      <c r="AM665" s="38" t="n"/>
      <c r="AN665" s="39" t="n"/>
      <c r="AO665" s="11">
        <f>IF(AND(AN665&lt;&gt;"",AN665&lt;TODAY(),M665="In corso"),1,0)</f>
        <v/>
      </c>
      <c r="AP665" s="84">
        <f>IF(B665="","",IF(OR(M665="Vinta",M665="Persa"),0,IF(AL665="Contattare subito",50,0)+IF(AL665="Follow-up scaduto",40,0)+IF(AL665="Lead in stallo",35,0)+IF(AJ665="Hot",30,IF(AJ665="Alta",20,IF(AJ665="Media",10,0)))+IF(AO665=1,10,0)+L665/10+ROW()/100000))</f>
        <v/>
      </c>
    </row>
    <row r="666">
      <c r="A666" s="2">
        <f>IF(B666="","",ROW()-1)</f>
        <v/>
      </c>
      <c r="B666" s="2" t="n"/>
      <c r="C666" s="2" t="n"/>
      <c r="D666" s="2" t="n"/>
      <c r="E666" s="2" t="n"/>
      <c r="F666" s="2" t="n"/>
      <c r="G666" s="2" t="n"/>
      <c r="H666" s="2" t="n"/>
      <c r="I666" s="2" t="n"/>
      <c r="J666" s="2" t="n"/>
      <c r="K666" s="2" t="n"/>
      <c r="L666" s="2">
        <f>IF(K666="","",IF(K666="Nuovo",1,IF(K666="Tentativo contatto",1,IF(K666="Contattato",2,IF(K666="Qualificato",4,IF(K666="Visita fissata",5,IF(K666="Visita effettuata",6,IF(K666="Trattativa",7,IF(K666="Offerta",8,IF(K666="Prenotazione",9,IF(K666="Venduto",10,""))))))))))))</f>
        <v/>
      </c>
      <c r="M666" s="2" t="n"/>
      <c r="N666" s="2">
        <f>IF(L666&gt;=4,1,0)</f>
        <v/>
      </c>
      <c r="O666" s="2">
        <f>IF(L666&gt;=6,1,0)</f>
        <v/>
      </c>
      <c r="P666" s="2">
        <f>IF(L666&gt;=7,1,0)</f>
        <v/>
      </c>
      <c r="Q666" s="2">
        <f>IF(L666&gt;=8,1,0)</f>
        <v/>
      </c>
      <c r="R666" s="2">
        <f>IF(L666&gt;=9,1,0)</f>
        <v/>
      </c>
      <c r="S666" s="2">
        <f>IF(OR(L666=10,M666="Vinta"),1,0)</f>
        <v/>
      </c>
      <c r="T666" s="2">
        <f>IF(M666="Persa",1,0)</f>
        <v/>
      </c>
      <c r="U666" s="2" t="n"/>
      <c r="V666" s="2" t="n"/>
      <c r="W666" s="2" t="n"/>
      <c r="X666" s="2" t="n"/>
      <c r="Y666" s="17" t="n"/>
      <c r="Z666" s="17" t="n"/>
      <c r="AA666" s="17" t="n"/>
      <c r="AB666" s="2" t="n"/>
      <c r="AC666" s="2">
        <f>IF(B666="","",IF(AB666="",TODAY()-B666,AB666-B666))</f>
        <v/>
      </c>
      <c r="AD666" s="2" t="n"/>
      <c r="AE666" s="2" t="n"/>
      <c r="AF666" s="2" t="n"/>
      <c r="AG666" s="37">
        <f>IF(B666="","",MAX(B666,IF(U666="",0,U666),IF(W666="",0,W666),IF(AB666="",0,AB666),IF(AN666="",0,AN666)))</f>
        <v/>
      </c>
      <c r="AH666" s="11">
        <f>IF(AG666="","",TODAY()-AG666)</f>
        <v/>
      </c>
      <c r="AI666" s="11">
        <f>IF(B666="","",MIN(100,IF(J666&gt;=300000,20,IF(J666&gt;=200000,10,5))+IF(OR(C666="Referral",C666="Passaparola"),20,IF(OR(C666="Sito web",C666="LinkedIn",C666="Email marketing"),15,10))+IF(L666&gt;=8,25,IF(L666&gt;=6,18,IF(L666&gt;=4,12,5)))+IF(AND(V666&lt;&gt;"",V666&lt;&gt;"Non risponde",V666&lt;&gt;"Non interessato"),10,0)+IF(X666="Eseguita",10,0)+IF(Z666&gt;0,15,0)))</f>
        <v/>
      </c>
      <c r="AJ666" s="11">
        <f>IF(AI666="","",IF(AI666&gt;=80,"Hot",IF(AI666&gt;=60,"Alta",IF(AI666&gt;=40,"Media","Bassa"))))</f>
        <v/>
      </c>
      <c r="AK666" s="11">
        <f>IF(B666="","",IF(U666="",TODAY()-B666,U666-B666))</f>
        <v/>
      </c>
      <c r="AL666" s="11">
        <f>IF(B666="","",IF(M666="Vinta","Chiusa - vinta",IF(M666="Persa","Chiusa - persa",IF(AND(U666="",TODAY()-B666&gt;1),"Contattare subito",IF(AND(M666="In corso",AH666&gt;7),"Lead in stallo",IF(AND(AN666&lt;&gt;"",AN666&lt;TODAY(),M666="In corso"),"Follow-up scaduto",IF(AND(K666="Offerta",Y666="",W666&lt;&gt;"",TODAY()-W666&gt;3),"Verificare offerta","OK"))))))</f>
        <v/>
      </c>
      <c r="AM666" s="38" t="n"/>
      <c r="AN666" s="39" t="n"/>
      <c r="AO666" s="11">
        <f>IF(AND(AN666&lt;&gt;"",AN666&lt;TODAY(),M666="In corso"),1,0)</f>
        <v/>
      </c>
      <c r="AP666" s="84">
        <f>IF(B666="","",IF(OR(M666="Vinta",M666="Persa"),0,IF(AL666="Contattare subito",50,0)+IF(AL666="Follow-up scaduto",40,0)+IF(AL666="Lead in stallo",35,0)+IF(AJ666="Hot",30,IF(AJ666="Alta",20,IF(AJ666="Media",10,0)))+IF(AO666=1,10,0)+L666/10+ROW()/100000))</f>
        <v/>
      </c>
    </row>
    <row r="667">
      <c r="A667" s="2">
        <f>IF(B667="","",ROW()-1)</f>
        <v/>
      </c>
      <c r="B667" s="2" t="n"/>
      <c r="C667" s="2" t="n"/>
      <c r="D667" s="2" t="n"/>
      <c r="E667" s="2" t="n"/>
      <c r="F667" s="2" t="n"/>
      <c r="G667" s="2" t="n"/>
      <c r="H667" s="2" t="n"/>
      <c r="I667" s="2" t="n"/>
      <c r="J667" s="2" t="n"/>
      <c r="K667" s="2" t="n"/>
      <c r="L667" s="2">
        <f>IF(K667="","",IF(K667="Nuovo",1,IF(K667="Tentativo contatto",1,IF(K667="Contattato",2,IF(K667="Qualificato",4,IF(K667="Visita fissata",5,IF(K667="Visita effettuata",6,IF(K667="Trattativa",7,IF(K667="Offerta",8,IF(K667="Prenotazione",9,IF(K667="Venduto",10,""))))))))))))</f>
        <v/>
      </c>
      <c r="M667" s="2" t="n"/>
      <c r="N667" s="2">
        <f>IF(L667&gt;=4,1,0)</f>
        <v/>
      </c>
      <c r="O667" s="2">
        <f>IF(L667&gt;=6,1,0)</f>
        <v/>
      </c>
      <c r="P667" s="2">
        <f>IF(L667&gt;=7,1,0)</f>
        <v/>
      </c>
      <c r="Q667" s="2">
        <f>IF(L667&gt;=8,1,0)</f>
        <v/>
      </c>
      <c r="R667" s="2">
        <f>IF(L667&gt;=9,1,0)</f>
        <v/>
      </c>
      <c r="S667" s="2">
        <f>IF(OR(L667=10,M667="Vinta"),1,0)</f>
        <v/>
      </c>
      <c r="T667" s="2">
        <f>IF(M667="Persa",1,0)</f>
        <v/>
      </c>
      <c r="U667" s="2" t="n"/>
      <c r="V667" s="2" t="n"/>
      <c r="W667" s="2" t="n"/>
      <c r="X667" s="2" t="n"/>
      <c r="Y667" s="17" t="n"/>
      <c r="Z667" s="17" t="n"/>
      <c r="AA667" s="17" t="n"/>
      <c r="AB667" s="2" t="n"/>
      <c r="AC667" s="2">
        <f>IF(B667="","",IF(AB667="",TODAY()-B667,AB667-B667))</f>
        <v/>
      </c>
      <c r="AD667" s="2" t="n"/>
      <c r="AE667" s="2" t="n"/>
      <c r="AF667" s="2" t="n"/>
      <c r="AG667" s="37">
        <f>IF(B667="","",MAX(B667,IF(U667="",0,U667),IF(W667="",0,W667),IF(AB667="",0,AB667),IF(AN667="",0,AN667)))</f>
        <v/>
      </c>
      <c r="AH667" s="11">
        <f>IF(AG667="","",TODAY()-AG667)</f>
        <v/>
      </c>
      <c r="AI667" s="11">
        <f>IF(B667="","",MIN(100,IF(J667&gt;=300000,20,IF(J667&gt;=200000,10,5))+IF(OR(C667="Referral",C667="Passaparola"),20,IF(OR(C667="Sito web",C667="LinkedIn",C667="Email marketing"),15,10))+IF(L667&gt;=8,25,IF(L667&gt;=6,18,IF(L667&gt;=4,12,5)))+IF(AND(V667&lt;&gt;"",V667&lt;&gt;"Non risponde",V667&lt;&gt;"Non interessato"),10,0)+IF(X667="Eseguita",10,0)+IF(Z667&gt;0,15,0)))</f>
        <v/>
      </c>
      <c r="AJ667" s="11">
        <f>IF(AI667="","",IF(AI667&gt;=80,"Hot",IF(AI667&gt;=60,"Alta",IF(AI667&gt;=40,"Media","Bassa"))))</f>
        <v/>
      </c>
      <c r="AK667" s="11">
        <f>IF(B667="","",IF(U667="",TODAY()-B667,U667-B667))</f>
        <v/>
      </c>
      <c r="AL667" s="11">
        <f>IF(B667="","",IF(M667="Vinta","Chiusa - vinta",IF(M667="Persa","Chiusa - persa",IF(AND(U667="",TODAY()-B667&gt;1),"Contattare subito",IF(AND(M667="In corso",AH667&gt;7),"Lead in stallo",IF(AND(AN667&lt;&gt;"",AN667&lt;TODAY(),M667="In corso"),"Follow-up scaduto",IF(AND(K667="Offerta",Y667="",W667&lt;&gt;"",TODAY()-W667&gt;3),"Verificare offerta","OK"))))))</f>
        <v/>
      </c>
      <c r="AM667" s="38" t="n"/>
      <c r="AN667" s="39" t="n"/>
      <c r="AO667" s="11">
        <f>IF(AND(AN667&lt;&gt;"",AN667&lt;TODAY(),M667="In corso"),1,0)</f>
        <v/>
      </c>
      <c r="AP667" s="84">
        <f>IF(B667="","",IF(OR(M667="Vinta",M667="Persa"),0,IF(AL667="Contattare subito",50,0)+IF(AL667="Follow-up scaduto",40,0)+IF(AL667="Lead in stallo",35,0)+IF(AJ667="Hot",30,IF(AJ667="Alta",20,IF(AJ667="Media",10,0)))+IF(AO667=1,10,0)+L667/10+ROW()/100000))</f>
        <v/>
      </c>
    </row>
    <row r="668">
      <c r="A668" s="2">
        <f>IF(B668="","",ROW()-1)</f>
        <v/>
      </c>
      <c r="B668" s="2" t="n"/>
      <c r="C668" s="2" t="n"/>
      <c r="D668" s="2" t="n"/>
      <c r="E668" s="2" t="n"/>
      <c r="F668" s="2" t="n"/>
      <c r="G668" s="2" t="n"/>
      <c r="H668" s="2" t="n"/>
      <c r="I668" s="2" t="n"/>
      <c r="J668" s="2" t="n"/>
      <c r="K668" s="2" t="n"/>
      <c r="L668" s="2">
        <f>IF(K668="","",IF(K668="Nuovo",1,IF(K668="Tentativo contatto",1,IF(K668="Contattato",2,IF(K668="Qualificato",4,IF(K668="Visita fissata",5,IF(K668="Visita effettuata",6,IF(K668="Trattativa",7,IF(K668="Offerta",8,IF(K668="Prenotazione",9,IF(K668="Venduto",10,""))))))))))))</f>
        <v/>
      </c>
      <c r="M668" s="2" t="n"/>
      <c r="N668" s="2">
        <f>IF(L668&gt;=4,1,0)</f>
        <v/>
      </c>
      <c r="O668" s="2">
        <f>IF(L668&gt;=6,1,0)</f>
        <v/>
      </c>
      <c r="P668" s="2">
        <f>IF(L668&gt;=7,1,0)</f>
        <v/>
      </c>
      <c r="Q668" s="2">
        <f>IF(L668&gt;=8,1,0)</f>
        <v/>
      </c>
      <c r="R668" s="2">
        <f>IF(L668&gt;=9,1,0)</f>
        <v/>
      </c>
      <c r="S668" s="2">
        <f>IF(OR(L668=10,M668="Vinta"),1,0)</f>
        <v/>
      </c>
      <c r="T668" s="2">
        <f>IF(M668="Persa",1,0)</f>
        <v/>
      </c>
      <c r="U668" s="2" t="n"/>
      <c r="V668" s="2" t="n"/>
      <c r="W668" s="2" t="n"/>
      <c r="X668" s="2" t="n"/>
      <c r="Y668" s="17" t="n"/>
      <c r="Z668" s="17" t="n"/>
      <c r="AA668" s="17" t="n"/>
      <c r="AB668" s="2" t="n"/>
      <c r="AC668" s="2">
        <f>IF(B668="","",IF(AB668="",TODAY()-B668,AB668-B668))</f>
        <v/>
      </c>
      <c r="AD668" s="2" t="n"/>
      <c r="AE668" s="2" t="n"/>
      <c r="AF668" s="2" t="n"/>
      <c r="AG668" s="37">
        <f>IF(B668="","",MAX(B668,IF(U668="",0,U668),IF(W668="",0,W668),IF(AB668="",0,AB668),IF(AN668="",0,AN668)))</f>
        <v/>
      </c>
      <c r="AH668" s="11">
        <f>IF(AG668="","",TODAY()-AG668)</f>
        <v/>
      </c>
      <c r="AI668" s="11">
        <f>IF(B668="","",MIN(100,IF(J668&gt;=300000,20,IF(J668&gt;=200000,10,5))+IF(OR(C668="Referral",C668="Passaparola"),20,IF(OR(C668="Sito web",C668="LinkedIn",C668="Email marketing"),15,10))+IF(L668&gt;=8,25,IF(L668&gt;=6,18,IF(L668&gt;=4,12,5)))+IF(AND(V668&lt;&gt;"",V668&lt;&gt;"Non risponde",V668&lt;&gt;"Non interessato"),10,0)+IF(X668="Eseguita",10,0)+IF(Z668&gt;0,15,0)))</f>
        <v/>
      </c>
      <c r="AJ668" s="11">
        <f>IF(AI668="","",IF(AI668&gt;=80,"Hot",IF(AI668&gt;=60,"Alta",IF(AI668&gt;=40,"Media","Bassa"))))</f>
        <v/>
      </c>
      <c r="AK668" s="11">
        <f>IF(B668="","",IF(U668="",TODAY()-B668,U668-B668))</f>
        <v/>
      </c>
      <c r="AL668" s="11">
        <f>IF(B668="","",IF(M668="Vinta","Chiusa - vinta",IF(M668="Persa","Chiusa - persa",IF(AND(U668="",TODAY()-B668&gt;1),"Contattare subito",IF(AND(M668="In corso",AH668&gt;7),"Lead in stallo",IF(AND(AN668&lt;&gt;"",AN668&lt;TODAY(),M668="In corso"),"Follow-up scaduto",IF(AND(K668="Offerta",Y668="",W668&lt;&gt;"",TODAY()-W668&gt;3),"Verificare offerta","OK"))))))</f>
        <v/>
      </c>
      <c r="AM668" s="38" t="n"/>
      <c r="AN668" s="39" t="n"/>
      <c r="AO668" s="11">
        <f>IF(AND(AN668&lt;&gt;"",AN668&lt;TODAY(),M668="In corso"),1,0)</f>
        <v/>
      </c>
      <c r="AP668" s="84">
        <f>IF(B668="","",IF(OR(M668="Vinta",M668="Persa"),0,IF(AL668="Contattare subito",50,0)+IF(AL668="Follow-up scaduto",40,0)+IF(AL668="Lead in stallo",35,0)+IF(AJ668="Hot",30,IF(AJ668="Alta",20,IF(AJ668="Media",10,0)))+IF(AO668=1,10,0)+L668/10+ROW()/100000))</f>
        <v/>
      </c>
    </row>
    <row r="669">
      <c r="A669" s="2">
        <f>IF(B669="","",ROW()-1)</f>
        <v/>
      </c>
      <c r="B669" s="2" t="n"/>
      <c r="C669" s="2" t="n"/>
      <c r="D669" s="2" t="n"/>
      <c r="E669" s="2" t="n"/>
      <c r="F669" s="2" t="n"/>
      <c r="G669" s="2" t="n"/>
      <c r="H669" s="2" t="n"/>
      <c r="I669" s="2" t="n"/>
      <c r="J669" s="2" t="n"/>
      <c r="K669" s="2" t="n"/>
      <c r="L669" s="2">
        <f>IF(K669="","",IF(K669="Nuovo",1,IF(K669="Tentativo contatto",1,IF(K669="Contattato",2,IF(K669="Qualificato",4,IF(K669="Visita fissata",5,IF(K669="Visita effettuata",6,IF(K669="Trattativa",7,IF(K669="Offerta",8,IF(K669="Prenotazione",9,IF(K669="Venduto",10,""))))))))))))</f>
        <v/>
      </c>
      <c r="M669" s="2" t="n"/>
      <c r="N669" s="2">
        <f>IF(L669&gt;=4,1,0)</f>
        <v/>
      </c>
      <c r="O669" s="2">
        <f>IF(L669&gt;=6,1,0)</f>
        <v/>
      </c>
      <c r="P669" s="2">
        <f>IF(L669&gt;=7,1,0)</f>
        <v/>
      </c>
      <c r="Q669" s="2">
        <f>IF(L669&gt;=8,1,0)</f>
        <v/>
      </c>
      <c r="R669" s="2">
        <f>IF(L669&gt;=9,1,0)</f>
        <v/>
      </c>
      <c r="S669" s="2">
        <f>IF(OR(L669=10,M669="Vinta"),1,0)</f>
        <v/>
      </c>
      <c r="T669" s="2">
        <f>IF(M669="Persa",1,0)</f>
        <v/>
      </c>
      <c r="U669" s="2" t="n"/>
      <c r="V669" s="2" t="n"/>
      <c r="W669" s="2" t="n"/>
      <c r="X669" s="2" t="n"/>
      <c r="Y669" s="17" t="n"/>
      <c r="Z669" s="17" t="n"/>
      <c r="AA669" s="17" t="n"/>
      <c r="AB669" s="2" t="n"/>
      <c r="AC669" s="2">
        <f>IF(B669="","",IF(AB669="",TODAY()-B669,AB669-B669))</f>
        <v/>
      </c>
      <c r="AD669" s="2" t="n"/>
      <c r="AE669" s="2" t="n"/>
      <c r="AF669" s="2" t="n"/>
      <c r="AG669" s="37">
        <f>IF(B669="","",MAX(B669,IF(U669="",0,U669),IF(W669="",0,W669),IF(AB669="",0,AB669),IF(AN669="",0,AN669)))</f>
        <v/>
      </c>
      <c r="AH669" s="11">
        <f>IF(AG669="","",TODAY()-AG669)</f>
        <v/>
      </c>
      <c r="AI669" s="11">
        <f>IF(B669="","",MIN(100,IF(J669&gt;=300000,20,IF(J669&gt;=200000,10,5))+IF(OR(C669="Referral",C669="Passaparola"),20,IF(OR(C669="Sito web",C669="LinkedIn",C669="Email marketing"),15,10))+IF(L669&gt;=8,25,IF(L669&gt;=6,18,IF(L669&gt;=4,12,5)))+IF(AND(V669&lt;&gt;"",V669&lt;&gt;"Non risponde",V669&lt;&gt;"Non interessato"),10,0)+IF(X669="Eseguita",10,0)+IF(Z669&gt;0,15,0)))</f>
        <v/>
      </c>
      <c r="AJ669" s="11">
        <f>IF(AI669="","",IF(AI669&gt;=80,"Hot",IF(AI669&gt;=60,"Alta",IF(AI669&gt;=40,"Media","Bassa"))))</f>
        <v/>
      </c>
      <c r="AK669" s="11">
        <f>IF(B669="","",IF(U669="",TODAY()-B669,U669-B669))</f>
        <v/>
      </c>
      <c r="AL669" s="11">
        <f>IF(B669="","",IF(M669="Vinta","Chiusa - vinta",IF(M669="Persa","Chiusa - persa",IF(AND(U669="",TODAY()-B669&gt;1),"Contattare subito",IF(AND(M669="In corso",AH669&gt;7),"Lead in stallo",IF(AND(AN669&lt;&gt;"",AN669&lt;TODAY(),M669="In corso"),"Follow-up scaduto",IF(AND(K669="Offerta",Y669="",W669&lt;&gt;"",TODAY()-W669&gt;3),"Verificare offerta","OK"))))))</f>
        <v/>
      </c>
      <c r="AM669" s="38" t="n"/>
      <c r="AN669" s="39" t="n"/>
      <c r="AO669" s="11">
        <f>IF(AND(AN669&lt;&gt;"",AN669&lt;TODAY(),M669="In corso"),1,0)</f>
        <v/>
      </c>
      <c r="AP669" s="84">
        <f>IF(B669="","",IF(OR(M669="Vinta",M669="Persa"),0,IF(AL669="Contattare subito",50,0)+IF(AL669="Follow-up scaduto",40,0)+IF(AL669="Lead in stallo",35,0)+IF(AJ669="Hot",30,IF(AJ669="Alta",20,IF(AJ669="Media",10,0)))+IF(AO669=1,10,0)+L669/10+ROW()/100000))</f>
        <v/>
      </c>
    </row>
    <row r="670">
      <c r="A670" s="2">
        <f>IF(B670="","",ROW()-1)</f>
        <v/>
      </c>
      <c r="B670" s="2" t="n"/>
      <c r="C670" s="2" t="n"/>
      <c r="D670" s="2" t="n"/>
      <c r="E670" s="2" t="n"/>
      <c r="F670" s="2" t="n"/>
      <c r="G670" s="2" t="n"/>
      <c r="H670" s="2" t="n"/>
      <c r="I670" s="2" t="n"/>
      <c r="J670" s="2" t="n"/>
      <c r="K670" s="2" t="n"/>
      <c r="L670" s="2">
        <f>IF(K670="","",IF(K670="Nuovo",1,IF(K670="Tentativo contatto",1,IF(K670="Contattato",2,IF(K670="Qualificato",4,IF(K670="Visita fissata",5,IF(K670="Visita effettuata",6,IF(K670="Trattativa",7,IF(K670="Offerta",8,IF(K670="Prenotazione",9,IF(K670="Venduto",10,""))))))))))))</f>
        <v/>
      </c>
      <c r="M670" s="2" t="n"/>
      <c r="N670" s="2">
        <f>IF(L670&gt;=4,1,0)</f>
        <v/>
      </c>
      <c r="O670" s="2">
        <f>IF(L670&gt;=6,1,0)</f>
        <v/>
      </c>
      <c r="P670" s="2">
        <f>IF(L670&gt;=7,1,0)</f>
        <v/>
      </c>
      <c r="Q670" s="2">
        <f>IF(L670&gt;=8,1,0)</f>
        <v/>
      </c>
      <c r="R670" s="2">
        <f>IF(L670&gt;=9,1,0)</f>
        <v/>
      </c>
      <c r="S670" s="2">
        <f>IF(OR(L670=10,M670="Vinta"),1,0)</f>
        <v/>
      </c>
      <c r="T670" s="2">
        <f>IF(M670="Persa",1,0)</f>
        <v/>
      </c>
      <c r="U670" s="2" t="n"/>
      <c r="V670" s="2" t="n"/>
      <c r="W670" s="2" t="n"/>
      <c r="X670" s="2" t="n"/>
      <c r="Y670" s="17" t="n"/>
      <c r="Z670" s="17" t="n"/>
      <c r="AA670" s="17" t="n"/>
      <c r="AB670" s="2" t="n"/>
      <c r="AC670" s="2">
        <f>IF(B670="","",IF(AB670="",TODAY()-B670,AB670-B670))</f>
        <v/>
      </c>
      <c r="AD670" s="2" t="n"/>
      <c r="AE670" s="2" t="n"/>
      <c r="AF670" s="2" t="n"/>
      <c r="AG670" s="37">
        <f>IF(B670="","",MAX(B670,IF(U670="",0,U670),IF(W670="",0,W670),IF(AB670="",0,AB670),IF(AN670="",0,AN670)))</f>
        <v/>
      </c>
      <c r="AH670" s="11">
        <f>IF(AG670="","",TODAY()-AG670)</f>
        <v/>
      </c>
      <c r="AI670" s="11">
        <f>IF(B670="","",MIN(100,IF(J670&gt;=300000,20,IF(J670&gt;=200000,10,5))+IF(OR(C670="Referral",C670="Passaparola"),20,IF(OR(C670="Sito web",C670="LinkedIn",C670="Email marketing"),15,10))+IF(L670&gt;=8,25,IF(L670&gt;=6,18,IF(L670&gt;=4,12,5)))+IF(AND(V670&lt;&gt;"",V670&lt;&gt;"Non risponde",V670&lt;&gt;"Non interessato"),10,0)+IF(X670="Eseguita",10,0)+IF(Z670&gt;0,15,0)))</f>
        <v/>
      </c>
      <c r="AJ670" s="11">
        <f>IF(AI670="","",IF(AI670&gt;=80,"Hot",IF(AI670&gt;=60,"Alta",IF(AI670&gt;=40,"Media","Bassa"))))</f>
        <v/>
      </c>
      <c r="AK670" s="11">
        <f>IF(B670="","",IF(U670="",TODAY()-B670,U670-B670))</f>
        <v/>
      </c>
      <c r="AL670" s="11">
        <f>IF(B670="","",IF(M670="Vinta","Chiusa - vinta",IF(M670="Persa","Chiusa - persa",IF(AND(U670="",TODAY()-B670&gt;1),"Contattare subito",IF(AND(M670="In corso",AH670&gt;7),"Lead in stallo",IF(AND(AN670&lt;&gt;"",AN670&lt;TODAY(),M670="In corso"),"Follow-up scaduto",IF(AND(K670="Offerta",Y670="",W670&lt;&gt;"",TODAY()-W670&gt;3),"Verificare offerta","OK"))))))</f>
        <v/>
      </c>
      <c r="AM670" s="38" t="n"/>
      <c r="AN670" s="39" t="n"/>
      <c r="AO670" s="11">
        <f>IF(AND(AN670&lt;&gt;"",AN670&lt;TODAY(),M670="In corso"),1,0)</f>
        <v/>
      </c>
      <c r="AP670" s="84">
        <f>IF(B670="","",IF(OR(M670="Vinta",M670="Persa"),0,IF(AL670="Contattare subito",50,0)+IF(AL670="Follow-up scaduto",40,0)+IF(AL670="Lead in stallo",35,0)+IF(AJ670="Hot",30,IF(AJ670="Alta",20,IF(AJ670="Media",10,0)))+IF(AO670=1,10,0)+L670/10+ROW()/100000))</f>
        <v/>
      </c>
    </row>
    <row r="671">
      <c r="A671" s="2">
        <f>IF(B671="","",ROW()-1)</f>
        <v/>
      </c>
      <c r="B671" s="2" t="n"/>
      <c r="C671" s="2" t="n"/>
      <c r="D671" s="2" t="n"/>
      <c r="E671" s="2" t="n"/>
      <c r="F671" s="2" t="n"/>
      <c r="G671" s="2" t="n"/>
      <c r="H671" s="2" t="n"/>
      <c r="I671" s="2" t="n"/>
      <c r="J671" s="2" t="n"/>
      <c r="K671" s="2" t="n"/>
      <c r="L671" s="2">
        <f>IF(K671="","",IF(K671="Nuovo",1,IF(K671="Tentativo contatto",1,IF(K671="Contattato",2,IF(K671="Qualificato",4,IF(K671="Visita fissata",5,IF(K671="Visita effettuata",6,IF(K671="Trattativa",7,IF(K671="Offerta",8,IF(K671="Prenotazione",9,IF(K671="Venduto",10,""))))))))))))</f>
        <v/>
      </c>
      <c r="M671" s="2" t="n"/>
      <c r="N671" s="2">
        <f>IF(L671&gt;=4,1,0)</f>
        <v/>
      </c>
      <c r="O671" s="2">
        <f>IF(L671&gt;=6,1,0)</f>
        <v/>
      </c>
      <c r="P671" s="2">
        <f>IF(L671&gt;=7,1,0)</f>
        <v/>
      </c>
      <c r="Q671" s="2">
        <f>IF(L671&gt;=8,1,0)</f>
        <v/>
      </c>
      <c r="R671" s="2">
        <f>IF(L671&gt;=9,1,0)</f>
        <v/>
      </c>
      <c r="S671" s="2">
        <f>IF(OR(L671=10,M671="Vinta"),1,0)</f>
        <v/>
      </c>
      <c r="T671" s="2">
        <f>IF(M671="Persa",1,0)</f>
        <v/>
      </c>
      <c r="U671" s="2" t="n"/>
      <c r="V671" s="2" t="n"/>
      <c r="W671" s="2" t="n"/>
      <c r="X671" s="2" t="n"/>
      <c r="Y671" s="17" t="n"/>
      <c r="Z671" s="17" t="n"/>
      <c r="AA671" s="17" t="n"/>
      <c r="AB671" s="2" t="n"/>
      <c r="AC671" s="2">
        <f>IF(B671="","",IF(AB671="",TODAY()-B671,AB671-B671))</f>
        <v/>
      </c>
      <c r="AD671" s="2" t="n"/>
      <c r="AE671" s="2" t="n"/>
      <c r="AF671" s="2" t="n"/>
      <c r="AG671" s="37">
        <f>IF(B671="","",MAX(B671,IF(U671="",0,U671),IF(W671="",0,W671),IF(AB671="",0,AB671),IF(AN671="",0,AN671)))</f>
        <v/>
      </c>
      <c r="AH671" s="11">
        <f>IF(AG671="","",TODAY()-AG671)</f>
        <v/>
      </c>
      <c r="AI671" s="11">
        <f>IF(B671="","",MIN(100,IF(J671&gt;=300000,20,IF(J671&gt;=200000,10,5))+IF(OR(C671="Referral",C671="Passaparola"),20,IF(OR(C671="Sito web",C671="LinkedIn",C671="Email marketing"),15,10))+IF(L671&gt;=8,25,IF(L671&gt;=6,18,IF(L671&gt;=4,12,5)))+IF(AND(V671&lt;&gt;"",V671&lt;&gt;"Non risponde",V671&lt;&gt;"Non interessato"),10,0)+IF(X671="Eseguita",10,0)+IF(Z671&gt;0,15,0)))</f>
        <v/>
      </c>
      <c r="AJ671" s="11">
        <f>IF(AI671="","",IF(AI671&gt;=80,"Hot",IF(AI671&gt;=60,"Alta",IF(AI671&gt;=40,"Media","Bassa"))))</f>
        <v/>
      </c>
      <c r="AK671" s="11">
        <f>IF(B671="","",IF(U671="",TODAY()-B671,U671-B671))</f>
        <v/>
      </c>
      <c r="AL671" s="11">
        <f>IF(B671="","",IF(M671="Vinta","Chiusa - vinta",IF(M671="Persa","Chiusa - persa",IF(AND(U671="",TODAY()-B671&gt;1),"Contattare subito",IF(AND(M671="In corso",AH671&gt;7),"Lead in stallo",IF(AND(AN671&lt;&gt;"",AN671&lt;TODAY(),M671="In corso"),"Follow-up scaduto",IF(AND(K671="Offerta",Y671="",W671&lt;&gt;"",TODAY()-W671&gt;3),"Verificare offerta","OK"))))))</f>
        <v/>
      </c>
      <c r="AM671" s="38" t="n"/>
      <c r="AN671" s="39" t="n"/>
      <c r="AO671" s="11">
        <f>IF(AND(AN671&lt;&gt;"",AN671&lt;TODAY(),M671="In corso"),1,0)</f>
        <v/>
      </c>
      <c r="AP671" s="84">
        <f>IF(B671="","",IF(OR(M671="Vinta",M671="Persa"),0,IF(AL671="Contattare subito",50,0)+IF(AL671="Follow-up scaduto",40,0)+IF(AL671="Lead in stallo",35,0)+IF(AJ671="Hot",30,IF(AJ671="Alta",20,IF(AJ671="Media",10,0)))+IF(AO671=1,10,0)+L671/10+ROW()/100000))</f>
        <v/>
      </c>
    </row>
    <row r="672">
      <c r="A672" s="2">
        <f>IF(B672="","",ROW()-1)</f>
        <v/>
      </c>
      <c r="B672" s="2" t="n"/>
      <c r="C672" s="2" t="n"/>
      <c r="D672" s="2" t="n"/>
      <c r="E672" s="2" t="n"/>
      <c r="F672" s="2" t="n"/>
      <c r="G672" s="2" t="n"/>
      <c r="H672" s="2" t="n"/>
      <c r="I672" s="2" t="n"/>
      <c r="J672" s="2" t="n"/>
      <c r="K672" s="2" t="n"/>
      <c r="L672" s="2">
        <f>IF(K672="","",IF(K672="Nuovo",1,IF(K672="Tentativo contatto",1,IF(K672="Contattato",2,IF(K672="Qualificato",4,IF(K672="Visita fissata",5,IF(K672="Visita effettuata",6,IF(K672="Trattativa",7,IF(K672="Offerta",8,IF(K672="Prenotazione",9,IF(K672="Venduto",10,""))))))))))))</f>
        <v/>
      </c>
      <c r="M672" s="2" t="n"/>
      <c r="N672" s="2">
        <f>IF(L672&gt;=4,1,0)</f>
        <v/>
      </c>
      <c r="O672" s="2">
        <f>IF(L672&gt;=6,1,0)</f>
        <v/>
      </c>
      <c r="P672" s="2">
        <f>IF(L672&gt;=7,1,0)</f>
        <v/>
      </c>
      <c r="Q672" s="2">
        <f>IF(L672&gt;=8,1,0)</f>
        <v/>
      </c>
      <c r="R672" s="2">
        <f>IF(L672&gt;=9,1,0)</f>
        <v/>
      </c>
      <c r="S672" s="2">
        <f>IF(OR(L672=10,M672="Vinta"),1,0)</f>
        <v/>
      </c>
      <c r="T672" s="2">
        <f>IF(M672="Persa",1,0)</f>
        <v/>
      </c>
      <c r="U672" s="2" t="n"/>
      <c r="V672" s="2" t="n"/>
      <c r="W672" s="2" t="n"/>
      <c r="X672" s="2" t="n"/>
      <c r="Y672" s="17" t="n"/>
      <c r="Z672" s="17" t="n"/>
      <c r="AA672" s="17" t="n"/>
      <c r="AB672" s="2" t="n"/>
      <c r="AC672" s="2">
        <f>IF(B672="","",IF(AB672="",TODAY()-B672,AB672-B672))</f>
        <v/>
      </c>
      <c r="AD672" s="2" t="n"/>
      <c r="AE672" s="2" t="n"/>
      <c r="AF672" s="2" t="n"/>
      <c r="AG672" s="37">
        <f>IF(B672="","",MAX(B672,IF(U672="",0,U672),IF(W672="",0,W672),IF(AB672="",0,AB672),IF(AN672="",0,AN672)))</f>
        <v/>
      </c>
      <c r="AH672" s="11">
        <f>IF(AG672="","",TODAY()-AG672)</f>
        <v/>
      </c>
      <c r="AI672" s="11">
        <f>IF(B672="","",MIN(100,IF(J672&gt;=300000,20,IF(J672&gt;=200000,10,5))+IF(OR(C672="Referral",C672="Passaparola"),20,IF(OR(C672="Sito web",C672="LinkedIn",C672="Email marketing"),15,10))+IF(L672&gt;=8,25,IF(L672&gt;=6,18,IF(L672&gt;=4,12,5)))+IF(AND(V672&lt;&gt;"",V672&lt;&gt;"Non risponde",V672&lt;&gt;"Non interessato"),10,0)+IF(X672="Eseguita",10,0)+IF(Z672&gt;0,15,0)))</f>
        <v/>
      </c>
      <c r="AJ672" s="11">
        <f>IF(AI672="","",IF(AI672&gt;=80,"Hot",IF(AI672&gt;=60,"Alta",IF(AI672&gt;=40,"Media","Bassa"))))</f>
        <v/>
      </c>
      <c r="AK672" s="11">
        <f>IF(B672="","",IF(U672="",TODAY()-B672,U672-B672))</f>
        <v/>
      </c>
      <c r="AL672" s="11">
        <f>IF(B672="","",IF(M672="Vinta","Chiusa - vinta",IF(M672="Persa","Chiusa - persa",IF(AND(U672="",TODAY()-B672&gt;1),"Contattare subito",IF(AND(M672="In corso",AH672&gt;7),"Lead in stallo",IF(AND(AN672&lt;&gt;"",AN672&lt;TODAY(),M672="In corso"),"Follow-up scaduto",IF(AND(K672="Offerta",Y672="",W672&lt;&gt;"",TODAY()-W672&gt;3),"Verificare offerta","OK"))))))</f>
        <v/>
      </c>
      <c r="AM672" s="38" t="n"/>
      <c r="AN672" s="39" t="n"/>
      <c r="AO672" s="11">
        <f>IF(AND(AN672&lt;&gt;"",AN672&lt;TODAY(),M672="In corso"),1,0)</f>
        <v/>
      </c>
      <c r="AP672" s="84">
        <f>IF(B672="","",IF(OR(M672="Vinta",M672="Persa"),0,IF(AL672="Contattare subito",50,0)+IF(AL672="Follow-up scaduto",40,0)+IF(AL672="Lead in stallo",35,0)+IF(AJ672="Hot",30,IF(AJ672="Alta",20,IF(AJ672="Media",10,0)))+IF(AO672=1,10,0)+L672/10+ROW()/100000))</f>
        <v/>
      </c>
    </row>
    <row r="673">
      <c r="A673" s="2">
        <f>IF(B673="","",ROW()-1)</f>
        <v/>
      </c>
      <c r="B673" s="2" t="n"/>
      <c r="C673" s="2" t="n"/>
      <c r="D673" s="2" t="n"/>
      <c r="E673" s="2" t="n"/>
      <c r="F673" s="2" t="n"/>
      <c r="G673" s="2" t="n"/>
      <c r="H673" s="2" t="n"/>
      <c r="I673" s="2" t="n"/>
      <c r="J673" s="2" t="n"/>
      <c r="K673" s="2" t="n"/>
      <c r="L673" s="2">
        <f>IF(K673="","",IF(K673="Nuovo",1,IF(K673="Tentativo contatto",1,IF(K673="Contattato",2,IF(K673="Qualificato",4,IF(K673="Visita fissata",5,IF(K673="Visita effettuata",6,IF(K673="Trattativa",7,IF(K673="Offerta",8,IF(K673="Prenotazione",9,IF(K673="Venduto",10,""))))))))))))</f>
        <v/>
      </c>
      <c r="M673" s="2" t="n"/>
      <c r="N673" s="2">
        <f>IF(L673&gt;=4,1,0)</f>
        <v/>
      </c>
      <c r="O673" s="2">
        <f>IF(L673&gt;=6,1,0)</f>
        <v/>
      </c>
      <c r="P673" s="2">
        <f>IF(L673&gt;=7,1,0)</f>
        <v/>
      </c>
      <c r="Q673" s="2">
        <f>IF(L673&gt;=8,1,0)</f>
        <v/>
      </c>
      <c r="R673" s="2">
        <f>IF(L673&gt;=9,1,0)</f>
        <v/>
      </c>
      <c r="S673" s="2">
        <f>IF(OR(L673=10,M673="Vinta"),1,0)</f>
        <v/>
      </c>
      <c r="T673" s="2">
        <f>IF(M673="Persa",1,0)</f>
        <v/>
      </c>
      <c r="U673" s="2" t="n"/>
      <c r="V673" s="2" t="n"/>
      <c r="W673" s="2" t="n"/>
      <c r="X673" s="2" t="n"/>
      <c r="Y673" s="17" t="n"/>
      <c r="Z673" s="17" t="n"/>
      <c r="AA673" s="17" t="n"/>
      <c r="AB673" s="2" t="n"/>
      <c r="AC673" s="2">
        <f>IF(B673="","",IF(AB673="",TODAY()-B673,AB673-B673))</f>
        <v/>
      </c>
      <c r="AD673" s="2" t="n"/>
      <c r="AE673" s="2" t="n"/>
      <c r="AF673" s="2" t="n"/>
      <c r="AG673" s="37">
        <f>IF(B673="","",MAX(B673,IF(U673="",0,U673),IF(W673="",0,W673),IF(AB673="",0,AB673),IF(AN673="",0,AN673)))</f>
        <v/>
      </c>
      <c r="AH673" s="11">
        <f>IF(AG673="","",TODAY()-AG673)</f>
        <v/>
      </c>
      <c r="AI673" s="11">
        <f>IF(B673="","",MIN(100,IF(J673&gt;=300000,20,IF(J673&gt;=200000,10,5))+IF(OR(C673="Referral",C673="Passaparola"),20,IF(OR(C673="Sito web",C673="LinkedIn",C673="Email marketing"),15,10))+IF(L673&gt;=8,25,IF(L673&gt;=6,18,IF(L673&gt;=4,12,5)))+IF(AND(V673&lt;&gt;"",V673&lt;&gt;"Non risponde",V673&lt;&gt;"Non interessato"),10,0)+IF(X673="Eseguita",10,0)+IF(Z673&gt;0,15,0)))</f>
        <v/>
      </c>
      <c r="AJ673" s="11">
        <f>IF(AI673="","",IF(AI673&gt;=80,"Hot",IF(AI673&gt;=60,"Alta",IF(AI673&gt;=40,"Media","Bassa"))))</f>
        <v/>
      </c>
      <c r="AK673" s="11">
        <f>IF(B673="","",IF(U673="",TODAY()-B673,U673-B673))</f>
        <v/>
      </c>
      <c r="AL673" s="11">
        <f>IF(B673="","",IF(M673="Vinta","Chiusa - vinta",IF(M673="Persa","Chiusa - persa",IF(AND(U673="",TODAY()-B673&gt;1),"Contattare subito",IF(AND(M673="In corso",AH673&gt;7),"Lead in stallo",IF(AND(AN673&lt;&gt;"",AN673&lt;TODAY(),M673="In corso"),"Follow-up scaduto",IF(AND(K673="Offerta",Y673="",W673&lt;&gt;"",TODAY()-W673&gt;3),"Verificare offerta","OK"))))))</f>
        <v/>
      </c>
      <c r="AM673" s="38" t="n"/>
      <c r="AN673" s="39" t="n"/>
      <c r="AO673" s="11">
        <f>IF(AND(AN673&lt;&gt;"",AN673&lt;TODAY(),M673="In corso"),1,0)</f>
        <v/>
      </c>
      <c r="AP673" s="84">
        <f>IF(B673="","",IF(OR(M673="Vinta",M673="Persa"),0,IF(AL673="Contattare subito",50,0)+IF(AL673="Follow-up scaduto",40,0)+IF(AL673="Lead in stallo",35,0)+IF(AJ673="Hot",30,IF(AJ673="Alta",20,IF(AJ673="Media",10,0)))+IF(AO673=1,10,0)+L673/10+ROW()/100000))</f>
        <v/>
      </c>
    </row>
    <row r="674">
      <c r="A674" s="2">
        <f>IF(B674="","",ROW()-1)</f>
        <v/>
      </c>
      <c r="B674" s="2" t="n"/>
      <c r="C674" s="2" t="n"/>
      <c r="D674" s="2" t="n"/>
      <c r="E674" s="2" t="n"/>
      <c r="F674" s="2" t="n"/>
      <c r="G674" s="2" t="n"/>
      <c r="H674" s="2" t="n"/>
      <c r="I674" s="2" t="n"/>
      <c r="J674" s="2" t="n"/>
      <c r="K674" s="2" t="n"/>
      <c r="L674" s="2">
        <f>IF(K674="","",IF(K674="Nuovo",1,IF(K674="Tentativo contatto",1,IF(K674="Contattato",2,IF(K674="Qualificato",4,IF(K674="Visita fissata",5,IF(K674="Visita effettuata",6,IF(K674="Trattativa",7,IF(K674="Offerta",8,IF(K674="Prenotazione",9,IF(K674="Venduto",10,""))))))))))))</f>
        <v/>
      </c>
      <c r="M674" s="2" t="n"/>
      <c r="N674" s="2">
        <f>IF(L674&gt;=4,1,0)</f>
        <v/>
      </c>
      <c r="O674" s="2">
        <f>IF(L674&gt;=6,1,0)</f>
        <v/>
      </c>
      <c r="P674" s="2">
        <f>IF(L674&gt;=7,1,0)</f>
        <v/>
      </c>
      <c r="Q674" s="2">
        <f>IF(L674&gt;=8,1,0)</f>
        <v/>
      </c>
      <c r="R674" s="2">
        <f>IF(L674&gt;=9,1,0)</f>
        <v/>
      </c>
      <c r="S674" s="2">
        <f>IF(OR(L674=10,M674="Vinta"),1,0)</f>
        <v/>
      </c>
      <c r="T674" s="2">
        <f>IF(M674="Persa",1,0)</f>
        <v/>
      </c>
      <c r="U674" s="2" t="n"/>
      <c r="V674" s="2" t="n"/>
      <c r="W674" s="2" t="n"/>
      <c r="X674" s="2" t="n"/>
      <c r="Y674" s="17" t="n"/>
      <c r="Z674" s="17" t="n"/>
      <c r="AA674" s="17" t="n"/>
      <c r="AB674" s="2" t="n"/>
      <c r="AC674" s="2">
        <f>IF(B674="","",IF(AB674="",TODAY()-B674,AB674-B674))</f>
        <v/>
      </c>
      <c r="AD674" s="2" t="n"/>
      <c r="AE674" s="2" t="n"/>
      <c r="AF674" s="2" t="n"/>
      <c r="AG674" s="37">
        <f>IF(B674="","",MAX(B674,IF(U674="",0,U674),IF(W674="",0,W674),IF(AB674="",0,AB674),IF(AN674="",0,AN674)))</f>
        <v/>
      </c>
      <c r="AH674" s="11">
        <f>IF(AG674="","",TODAY()-AG674)</f>
        <v/>
      </c>
      <c r="AI674" s="11">
        <f>IF(B674="","",MIN(100,IF(J674&gt;=300000,20,IF(J674&gt;=200000,10,5))+IF(OR(C674="Referral",C674="Passaparola"),20,IF(OR(C674="Sito web",C674="LinkedIn",C674="Email marketing"),15,10))+IF(L674&gt;=8,25,IF(L674&gt;=6,18,IF(L674&gt;=4,12,5)))+IF(AND(V674&lt;&gt;"",V674&lt;&gt;"Non risponde",V674&lt;&gt;"Non interessato"),10,0)+IF(X674="Eseguita",10,0)+IF(Z674&gt;0,15,0)))</f>
        <v/>
      </c>
      <c r="AJ674" s="11">
        <f>IF(AI674="","",IF(AI674&gt;=80,"Hot",IF(AI674&gt;=60,"Alta",IF(AI674&gt;=40,"Media","Bassa"))))</f>
        <v/>
      </c>
      <c r="AK674" s="11">
        <f>IF(B674="","",IF(U674="",TODAY()-B674,U674-B674))</f>
        <v/>
      </c>
      <c r="AL674" s="11">
        <f>IF(B674="","",IF(M674="Vinta","Chiusa - vinta",IF(M674="Persa","Chiusa - persa",IF(AND(U674="",TODAY()-B674&gt;1),"Contattare subito",IF(AND(M674="In corso",AH674&gt;7),"Lead in stallo",IF(AND(AN674&lt;&gt;"",AN674&lt;TODAY(),M674="In corso"),"Follow-up scaduto",IF(AND(K674="Offerta",Y674="",W674&lt;&gt;"",TODAY()-W674&gt;3),"Verificare offerta","OK"))))))</f>
        <v/>
      </c>
      <c r="AM674" s="38" t="n"/>
      <c r="AN674" s="39" t="n"/>
      <c r="AO674" s="11">
        <f>IF(AND(AN674&lt;&gt;"",AN674&lt;TODAY(),M674="In corso"),1,0)</f>
        <v/>
      </c>
      <c r="AP674" s="84">
        <f>IF(B674="","",IF(OR(M674="Vinta",M674="Persa"),0,IF(AL674="Contattare subito",50,0)+IF(AL674="Follow-up scaduto",40,0)+IF(AL674="Lead in stallo",35,0)+IF(AJ674="Hot",30,IF(AJ674="Alta",20,IF(AJ674="Media",10,0)))+IF(AO674=1,10,0)+L674/10+ROW()/100000))</f>
        <v/>
      </c>
    </row>
    <row r="675">
      <c r="A675" s="2">
        <f>IF(B675="","",ROW()-1)</f>
        <v/>
      </c>
      <c r="B675" s="2" t="n"/>
      <c r="C675" s="2" t="n"/>
      <c r="D675" s="2" t="n"/>
      <c r="E675" s="2" t="n"/>
      <c r="F675" s="2" t="n"/>
      <c r="G675" s="2" t="n"/>
      <c r="H675" s="2" t="n"/>
      <c r="I675" s="2" t="n"/>
      <c r="J675" s="2" t="n"/>
      <c r="K675" s="2" t="n"/>
      <c r="L675" s="2">
        <f>IF(K675="","",IF(K675="Nuovo",1,IF(K675="Tentativo contatto",1,IF(K675="Contattato",2,IF(K675="Qualificato",4,IF(K675="Visita fissata",5,IF(K675="Visita effettuata",6,IF(K675="Trattativa",7,IF(K675="Offerta",8,IF(K675="Prenotazione",9,IF(K675="Venduto",10,""))))))))))))</f>
        <v/>
      </c>
      <c r="M675" s="2" t="n"/>
      <c r="N675" s="2">
        <f>IF(L675&gt;=4,1,0)</f>
        <v/>
      </c>
      <c r="O675" s="2">
        <f>IF(L675&gt;=6,1,0)</f>
        <v/>
      </c>
      <c r="P675" s="2">
        <f>IF(L675&gt;=7,1,0)</f>
        <v/>
      </c>
      <c r="Q675" s="2">
        <f>IF(L675&gt;=8,1,0)</f>
        <v/>
      </c>
      <c r="R675" s="2">
        <f>IF(L675&gt;=9,1,0)</f>
        <v/>
      </c>
      <c r="S675" s="2">
        <f>IF(OR(L675=10,M675="Vinta"),1,0)</f>
        <v/>
      </c>
      <c r="T675" s="2">
        <f>IF(M675="Persa",1,0)</f>
        <v/>
      </c>
      <c r="U675" s="2" t="n"/>
      <c r="V675" s="2" t="n"/>
      <c r="W675" s="2" t="n"/>
      <c r="X675" s="2" t="n"/>
      <c r="Y675" s="17" t="n"/>
      <c r="Z675" s="17" t="n"/>
      <c r="AA675" s="17" t="n"/>
      <c r="AB675" s="2" t="n"/>
      <c r="AC675" s="2">
        <f>IF(B675="","",IF(AB675="",TODAY()-B675,AB675-B675))</f>
        <v/>
      </c>
      <c r="AD675" s="2" t="n"/>
      <c r="AE675" s="2" t="n"/>
      <c r="AF675" s="2" t="n"/>
      <c r="AG675" s="37">
        <f>IF(B675="","",MAX(B675,IF(U675="",0,U675),IF(W675="",0,W675),IF(AB675="",0,AB675),IF(AN675="",0,AN675)))</f>
        <v/>
      </c>
      <c r="AH675" s="11">
        <f>IF(AG675="","",TODAY()-AG675)</f>
        <v/>
      </c>
      <c r="AI675" s="11">
        <f>IF(B675="","",MIN(100,IF(J675&gt;=300000,20,IF(J675&gt;=200000,10,5))+IF(OR(C675="Referral",C675="Passaparola"),20,IF(OR(C675="Sito web",C675="LinkedIn",C675="Email marketing"),15,10))+IF(L675&gt;=8,25,IF(L675&gt;=6,18,IF(L675&gt;=4,12,5)))+IF(AND(V675&lt;&gt;"",V675&lt;&gt;"Non risponde",V675&lt;&gt;"Non interessato"),10,0)+IF(X675="Eseguita",10,0)+IF(Z675&gt;0,15,0)))</f>
        <v/>
      </c>
      <c r="AJ675" s="11">
        <f>IF(AI675="","",IF(AI675&gt;=80,"Hot",IF(AI675&gt;=60,"Alta",IF(AI675&gt;=40,"Media","Bassa"))))</f>
        <v/>
      </c>
      <c r="AK675" s="11">
        <f>IF(B675="","",IF(U675="",TODAY()-B675,U675-B675))</f>
        <v/>
      </c>
      <c r="AL675" s="11">
        <f>IF(B675="","",IF(M675="Vinta","Chiusa - vinta",IF(M675="Persa","Chiusa - persa",IF(AND(U675="",TODAY()-B675&gt;1),"Contattare subito",IF(AND(M675="In corso",AH675&gt;7),"Lead in stallo",IF(AND(AN675&lt;&gt;"",AN675&lt;TODAY(),M675="In corso"),"Follow-up scaduto",IF(AND(K675="Offerta",Y675="",W675&lt;&gt;"",TODAY()-W675&gt;3),"Verificare offerta","OK"))))))</f>
        <v/>
      </c>
      <c r="AM675" s="38" t="n"/>
      <c r="AN675" s="39" t="n"/>
      <c r="AO675" s="11">
        <f>IF(AND(AN675&lt;&gt;"",AN675&lt;TODAY(),M675="In corso"),1,0)</f>
        <v/>
      </c>
      <c r="AP675" s="84">
        <f>IF(B675="","",IF(OR(M675="Vinta",M675="Persa"),0,IF(AL675="Contattare subito",50,0)+IF(AL675="Follow-up scaduto",40,0)+IF(AL675="Lead in stallo",35,0)+IF(AJ675="Hot",30,IF(AJ675="Alta",20,IF(AJ675="Media",10,0)))+IF(AO675=1,10,0)+L675/10+ROW()/100000))</f>
        <v/>
      </c>
    </row>
    <row r="676">
      <c r="A676" s="2">
        <f>IF(B676="","",ROW()-1)</f>
        <v/>
      </c>
      <c r="B676" s="2" t="n"/>
      <c r="C676" s="2" t="n"/>
      <c r="D676" s="2" t="n"/>
      <c r="E676" s="2" t="n"/>
      <c r="F676" s="2" t="n"/>
      <c r="G676" s="2" t="n"/>
      <c r="H676" s="2" t="n"/>
      <c r="I676" s="2" t="n"/>
      <c r="J676" s="2" t="n"/>
      <c r="K676" s="2" t="n"/>
      <c r="L676" s="2">
        <f>IF(K676="","",IF(K676="Nuovo",1,IF(K676="Tentativo contatto",1,IF(K676="Contattato",2,IF(K676="Qualificato",4,IF(K676="Visita fissata",5,IF(K676="Visita effettuata",6,IF(K676="Trattativa",7,IF(K676="Offerta",8,IF(K676="Prenotazione",9,IF(K676="Venduto",10,""))))))))))))</f>
        <v/>
      </c>
      <c r="M676" s="2" t="n"/>
      <c r="N676" s="2">
        <f>IF(L676&gt;=4,1,0)</f>
        <v/>
      </c>
      <c r="O676" s="2">
        <f>IF(L676&gt;=6,1,0)</f>
        <v/>
      </c>
      <c r="P676" s="2">
        <f>IF(L676&gt;=7,1,0)</f>
        <v/>
      </c>
      <c r="Q676" s="2">
        <f>IF(L676&gt;=8,1,0)</f>
        <v/>
      </c>
      <c r="R676" s="2">
        <f>IF(L676&gt;=9,1,0)</f>
        <v/>
      </c>
      <c r="S676" s="2">
        <f>IF(OR(L676=10,M676="Vinta"),1,0)</f>
        <v/>
      </c>
      <c r="T676" s="2">
        <f>IF(M676="Persa",1,0)</f>
        <v/>
      </c>
      <c r="U676" s="2" t="n"/>
      <c r="V676" s="2" t="n"/>
      <c r="W676" s="2" t="n"/>
      <c r="X676" s="2" t="n"/>
      <c r="Y676" s="17" t="n"/>
      <c r="Z676" s="17" t="n"/>
      <c r="AA676" s="17" t="n"/>
      <c r="AB676" s="2" t="n"/>
      <c r="AC676" s="2">
        <f>IF(B676="","",IF(AB676="",TODAY()-B676,AB676-B676))</f>
        <v/>
      </c>
      <c r="AD676" s="2" t="n"/>
      <c r="AE676" s="2" t="n"/>
      <c r="AF676" s="2" t="n"/>
      <c r="AG676" s="37">
        <f>IF(B676="","",MAX(B676,IF(U676="",0,U676),IF(W676="",0,W676),IF(AB676="",0,AB676),IF(AN676="",0,AN676)))</f>
        <v/>
      </c>
      <c r="AH676" s="11">
        <f>IF(AG676="","",TODAY()-AG676)</f>
        <v/>
      </c>
      <c r="AI676" s="11">
        <f>IF(B676="","",MIN(100,IF(J676&gt;=300000,20,IF(J676&gt;=200000,10,5))+IF(OR(C676="Referral",C676="Passaparola"),20,IF(OR(C676="Sito web",C676="LinkedIn",C676="Email marketing"),15,10))+IF(L676&gt;=8,25,IF(L676&gt;=6,18,IF(L676&gt;=4,12,5)))+IF(AND(V676&lt;&gt;"",V676&lt;&gt;"Non risponde",V676&lt;&gt;"Non interessato"),10,0)+IF(X676="Eseguita",10,0)+IF(Z676&gt;0,15,0)))</f>
        <v/>
      </c>
      <c r="AJ676" s="11">
        <f>IF(AI676="","",IF(AI676&gt;=80,"Hot",IF(AI676&gt;=60,"Alta",IF(AI676&gt;=40,"Media","Bassa"))))</f>
        <v/>
      </c>
      <c r="AK676" s="11">
        <f>IF(B676="","",IF(U676="",TODAY()-B676,U676-B676))</f>
        <v/>
      </c>
      <c r="AL676" s="11">
        <f>IF(B676="","",IF(M676="Vinta","Chiusa - vinta",IF(M676="Persa","Chiusa - persa",IF(AND(U676="",TODAY()-B676&gt;1),"Contattare subito",IF(AND(M676="In corso",AH676&gt;7),"Lead in stallo",IF(AND(AN676&lt;&gt;"",AN676&lt;TODAY(),M676="In corso"),"Follow-up scaduto",IF(AND(K676="Offerta",Y676="",W676&lt;&gt;"",TODAY()-W676&gt;3),"Verificare offerta","OK"))))))</f>
        <v/>
      </c>
      <c r="AM676" s="38" t="n"/>
      <c r="AN676" s="39" t="n"/>
      <c r="AO676" s="11">
        <f>IF(AND(AN676&lt;&gt;"",AN676&lt;TODAY(),M676="In corso"),1,0)</f>
        <v/>
      </c>
      <c r="AP676" s="84">
        <f>IF(B676="","",IF(OR(M676="Vinta",M676="Persa"),0,IF(AL676="Contattare subito",50,0)+IF(AL676="Follow-up scaduto",40,0)+IF(AL676="Lead in stallo",35,0)+IF(AJ676="Hot",30,IF(AJ676="Alta",20,IF(AJ676="Media",10,0)))+IF(AO676=1,10,0)+L676/10+ROW()/100000))</f>
        <v/>
      </c>
    </row>
    <row r="677">
      <c r="A677" s="2">
        <f>IF(B677="","",ROW()-1)</f>
        <v/>
      </c>
      <c r="B677" s="2" t="n"/>
      <c r="C677" s="2" t="n"/>
      <c r="D677" s="2" t="n"/>
      <c r="E677" s="2" t="n"/>
      <c r="F677" s="2" t="n"/>
      <c r="G677" s="2" t="n"/>
      <c r="H677" s="2" t="n"/>
      <c r="I677" s="2" t="n"/>
      <c r="J677" s="2" t="n"/>
      <c r="K677" s="2" t="n"/>
      <c r="L677" s="2">
        <f>IF(K677="","",IF(K677="Nuovo",1,IF(K677="Tentativo contatto",1,IF(K677="Contattato",2,IF(K677="Qualificato",4,IF(K677="Visita fissata",5,IF(K677="Visita effettuata",6,IF(K677="Trattativa",7,IF(K677="Offerta",8,IF(K677="Prenotazione",9,IF(K677="Venduto",10,""))))))))))))</f>
        <v/>
      </c>
      <c r="M677" s="2" t="n"/>
      <c r="N677" s="2">
        <f>IF(L677&gt;=4,1,0)</f>
        <v/>
      </c>
      <c r="O677" s="2">
        <f>IF(L677&gt;=6,1,0)</f>
        <v/>
      </c>
      <c r="P677" s="2">
        <f>IF(L677&gt;=7,1,0)</f>
        <v/>
      </c>
      <c r="Q677" s="2">
        <f>IF(L677&gt;=8,1,0)</f>
        <v/>
      </c>
      <c r="R677" s="2">
        <f>IF(L677&gt;=9,1,0)</f>
        <v/>
      </c>
      <c r="S677" s="2">
        <f>IF(OR(L677=10,M677="Vinta"),1,0)</f>
        <v/>
      </c>
      <c r="T677" s="2">
        <f>IF(M677="Persa",1,0)</f>
        <v/>
      </c>
      <c r="U677" s="2" t="n"/>
      <c r="V677" s="2" t="n"/>
      <c r="W677" s="2" t="n"/>
      <c r="X677" s="2" t="n"/>
      <c r="Y677" s="17" t="n"/>
      <c r="Z677" s="17" t="n"/>
      <c r="AA677" s="17" t="n"/>
      <c r="AB677" s="2" t="n"/>
      <c r="AC677" s="2">
        <f>IF(B677="","",IF(AB677="",TODAY()-B677,AB677-B677))</f>
        <v/>
      </c>
      <c r="AD677" s="2" t="n"/>
      <c r="AE677" s="2" t="n"/>
      <c r="AF677" s="2" t="n"/>
      <c r="AG677" s="37">
        <f>IF(B677="","",MAX(B677,IF(U677="",0,U677),IF(W677="",0,W677),IF(AB677="",0,AB677),IF(AN677="",0,AN677)))</f>
        <v/>
      </c>
      <c r="AH677" s="11">
        <f>IF(AG677="","",TODAY()-AG677)</f>
        <v/>
      </c>
      <c r="AI677" s="11">
        <f>IF(B677="","",MIN(100,IF(J677&gt;=300000,20,IF(J677&gt;=200000,10,5))+IF(OR(C677="Referral",C677="Passaparola"),20,IF(OR(C677="Sito web",C677="LinkedIn",C677="Email marketing"),15,10))+IF(L677&gt;=8,25,IF(L677&gt;=6,18,IF(L677&gt;=4,12,5)))+IF(AND(V677&lt;&gt;"",V677&lt;&gt;"Non risponde",V677&lt;&gt;"Non interessato"),10,0)+IF(X677="Eseguita",10,0)+IF(Z677&gt;0,15,0)))</f>
        <v/>
      </c>
      <c r="AJ677" s="11">
        <f>IF(AI677="","",IF(AI677&gt;=80,"Hot",IF(AI677&gt;=60,"Alta",IF(AI677&gt;=40,"Media","Bassa"))))</f>
        <v/>
      </c>
      <c r="AK677" s="11">
        <f>IF(B677="","",IF(U677="",TODAY()-B677,U677-B677))</f>
        <v/>
      </c>
      <c r="AL677" s="11">
        <f>IF(B677="","",IF(M677="Vinta","Chiusa - vinta",IF(M677="Persa","Chiusa - persa",IF(AND(U677="",TODAY()-B677&gt;1),"Contattare subito",IF(AND(M677="In corso",AH677&gt;7),"Lead in stallo",IF(AND(AN677&lt;&gt;"",AN677&lt;TODAY(),M677="In corso"),"Follow-up scaduto",IF(AND(K677="Offerta",Y677="",W677&lt;&gt;"",TODAY()-W677&gt;3),"Verificare offerta","OK"))))))</f>
        <v/>
      </c>
      <c r="AM677" s="38" t="n"/>
      <c r="AN677" s="39" t="n"/>
      <c r="AO677" s="11">
        <f>IF(AND(AN677&lt;&gt;"",AN677&lt;TODAY(),M677="In corso"),1,0)</f>
        <v/>
      </c>
      <c r="AP677" s="84">
        <f>IF(B677="","",IF(OR(M677="Vinta",M677="Persa"),0,IF(AL677="Contattare subito",50,0)+IF(AL677="Follow-up scaduto",40,0)+IF(AL677="Lead in stallo",35,0)+IF(AJ677="Hot",30,IF(AJ677="Alta",20,IF(AJ677="Media",10,0)))+IF(AO677=1,10,0)+L677/10+ROW()/100000))</f>
        <v/>
      </c>
    </row>
    <row r="678">
      <c r="A678" s="2">
        <f>IF(B678="","",ROW()-1)</f>
        <v/>
      </c>
      <c r="B678" s="2" t="n"/>
      <c r="C678" s="2" t="n"/>
      <c r="D678" s="2" t="n"/>
      <c r="E678" s="2" t="n"/>
      <c r="F678" s="2" t="n"/>
      <c r="G678" s="2" t="n"/>
      <c r="H678" s="2" t="n"/>
      <c r="I678" s="2" t="n"/>
      <c r="J678" s="2" t="n"/>
      <c r="K678" s="2" t="n"/>
      <c r="L678" s="2">
        <f>IF(K678="","",IF(K678="Nuovo",1,IF(K678="Tentativo contatto",1,IF(K678="Contattato",2,IF(K678="Qualificato",4,IF(K678="Visita fissata",5,IF(K678="Visita effettuata",6,IF(K678="Trattativa",7,IF(K678="Offerta",8,IF(K678="Prenotazione",9,IF(K678="Venduto",10,""))))))))))))</f>
        <v/>
      </c>
      <c r="M678" s="2" t="n"/>
      <c r="N678" s="2">
        <f>IF(L678&gt;=4,1,0)</f>
        <v/>
      </c>
      <c r="O678" s="2">
        <f>IF(L678&gt;=6,1,0)</f>
        <v/>
      </c>
      <c r="P678" s="2">
        <f>IF(L678&gt;=7,1,0)</f>
        <v/>
      </c>
      <c r="Q678" s="2">
        <f>IF(L678&gt;=8,1,0)</f>
        <v/>
      </c>
      <c r="R678" s="2">
        <f>IF(L678&gt;=9,1,0)</f>
        <v/>
      </c>
      <c r="S678" s="2">
        <f>IF(OR(L678=10,M678="Vinta"),1,0)</f>
        <v/>
      </c>
      <c r="T678" s="2">
        <f>IF(M678="Persa",1,0)</f>
        <v/>
      </c>
      <c r="U678" s="2" t="n"/>
      <c r="V678" s="2" t="n"/>
      <c r="W678" s="2" t="n"/>
      <c r="X678" s="2" t="n"/>
      <c r="Y678" s="17" t="n"/>
      <c r="Z678" s="17" t="n"/>
      <c r="AA678" s="17" t="n"/>
      <c r="AB678" s="2" t="n"/>
      <c r="AC678" s="2">
        <f>IF(B678="","",IF(AB678="",TODAY()-B678,AB678-B678))</f>
        <v/>
      </c>
      <c r="AD678" s="2" t="n"/>
      <c r="AE678" s="2" t="n"/>
      <c r="AF678" s="2" t="n"/>
      <c r="AG678" s="37">
        <f>IF(B678="","",MAX(B678,IF(U678="",0,U678),IF(W678="",0,W678),IF(AB678="",0,AB678),IF(AN678="",0,AN678)))</f>
        <v/>
      </c>
      <c r="AH678" s="11">
        <f>IF(AG678="","",TODAY()-AG678)</f>
        <v/>
      </c>
      <c r="AI678" s="11">
        <f>IF(B678="","",MIN(100,IF(J678&gt;=300000,20,IF(J678&gt;=200000,10,5))+IF(OR(C678="Referral",C678="Passaparola"),20,IF(OR(C678="Sito web",C678="LinkedIn",C678="Email marketing"),15,10))+IF(L678&gt;=8,25,IF(L678&gt;=6,18,IF(L678&gt;=4,12,5)))+IF(AND(V678&lt;&gt;"",V678&lt;&gt;"Non risponde",V678&lt;&gt;"Non interessato"),10,0)+IF(X678="Eseguita",10,0)+IF(Z678&gt;0,15,0)))</f>
        <v/>
      </c>
      <c r="AJ678" s="11">
        <f>IF(AI678="","",IF(AI678&gt;=80,"Hot",IF(AI678&gt;=60,"Alta",IF(AI678&gt;=40,"Media","Bassa"))))</f>
        <v/>
      </c>
      <c r="AK678" s="11">
        <f>IF(B678="","",IF(U678="",TODAY()-B678,U678-B678))</f>
        <v/>
      </c>
      <c r="AL678" s="11">
        <f>IF(B678="","",IF(M678="Vinta","Chiusa - vinta",IF(M678="Persa","Chiusa - persa",IF(AND(U678="",TODAY()-B678&gt;1),"Contattare subito",IF(AND(M678="In corso",AH678&gt;7),"Lead in stallo",IF(AND(AN678&lt;&gt;"",AN678&lt;TODAY(),M678="In corso"),"Follow-up scaduto",IF(AND(K678="Offerta",Y678="",W678&lt;&gt;"",TODAY()-W678&gt;3),"Verificare offerta","OK"))))))</f>
        <v/>
      </c>
      <c r="AM678" s="38" t="n"/>
      <c r="AN678" s="39" t="n"/>
      <c r="AO678" s="11">
        <f>IF(AND(AN678&lt;&gt;"",AN678&lt;TODAY(),M678="In corso"),1,0)</f>
        <v/>
      </c>
      <c r="AP678" s="84">
        <f>IF(B678="","",IF(OR(M678="Vinta",M678="Persa"),0,IF(AL678="Contattare subito",50,0)+IF(AL678="Follow-up scaduto",40,0)+IF(AL678="Lead in stallo",35,0)+IF(AJ678="Hot",30,IF(AJ678="Alta",20,IF(AJ678="Media",10,0)))+IF(AO678=1,10,0)+L678/10+ROW()/100000))</f>
        <v/>
      </c>
    </row>
    <row r="679">
      <c r="A679" s="2">
        <f>IF(B679="","",ROW()-1)</f>
        <v/>
      </c>
      <c r="B679" s="2" t="n"/>
      <c r="C679" s="2" t="n"/>
      <c r="D679" s="2" t="n"/>
      <c r="E679" s="2" t="n"/>
      <c r="F679" s="2" t="n"/>
      <c r="G679" s="2" t="n"/>
      <c r="H679" s="2" t="n"/>
      <c r="I679" s="2" t="n"/>
      <c r="J679" s="2" t="n"/>
      <c r="K679" s="2" t="n"/>
      <c r="L679" s="2">
        <f>IF(K679="","",IF(K679="Nuovo",1,IF(K679="Tentativo contatto",1,IF(K679="Contattato",2,IF(K679="Qualificato",4,IF(K679="Visita fissata",5,IF(K679="Visita effettuata",6,IF(K679="Trattativa",7,IF(K679="Offerta",8,IF(K679="Prenotazione",9,IF(K679="Venduto",10,""))))))))))))</f>
        <v/>
      </c>
      <c r="M679" s="2" t="n"/>
      <c r="N679" s="2">
        <f>IF(L679&gt;=4,1,0)</f>
        <v/>
      </c>
      <c r="O679" s="2">
        <f>IF(L679&gt;=6,1,0)</f>
        <v/>
      </c>
      <c r="P679" s="2">
        <f>IF(L679&gt;=7,1,0)</f>
        <v/>
      </c>
      <c r="Q679" s="2">
        <f>IF(L679&gt;=8,1,0)</f>
        <v/>
      </c>
      <c r="R679" s="2">
        <f>IF(L679&gt;=9,1,0)</f>
        <v/>
      </c>
      <c r="S679" s="2">
        <f>IF(OR(L679=10,M679="Vinta"),1,0)</f>
        <v/>
      </c>
      <c r="T679" s="2">
        <f>IF(M679="Persa",1,0)</f>
        <v/>
      </c>
      <c r="U679" s="2" t="n"/>
      <c r="V679" s="2" t="n"/>
      <c r="W679" s="2" t="n"/>
      <c r="X679" s="2" t="n"/>
      <c r="Y679" s="17" t="n"/>
      <c r="Z679" s="17" t="n"/>
      <c r="AA679" s="17" t="n"/>
      <c r="AB679" s="2" t="n"/>
      <c r="AC679" s="2">
        <f>IF(B679="","",IF(AB679="",TODAY()-B679,AB679-B679))</f>
        <v/>
      </c>
      <c r="AD679" s="2" t="n"/>
      <c r="AE679" s="2" t="n"/>
      <c r="AF679" s="2" t="n"/>
      <c r="AG679" s="37">
        <f>IF(B679="","",MAX(B679,IF(U679="",0,U679),IF(W679="",0,W679),IF(AB679="",0,AB679),IF(AN679="",0,AN679)))</f>
        <v/>
      </c>
      <c r="AH679" s="11">
        <f>IF(AG679="","",TODAY()-AG679)</f>
        <v/>
      </c>
      <c r="AI679" s="11">
        <f>IF(B679="","",MIN(100,IF(J679&gt;=300000,20,IF(J679&gt;=200000,10,5))+IF(OR(C679="Referral",C679="Passaparola"),20,IF(OR(C679="Sito web",C679="LinkedIn",C679="Email marketing"),15,10))+IF(L679&gt;=8,25,IF(L679&gt;=6,18,IF(L679&gt;=4,12,5)))+IF(AND(V679&lt;&gt;"",V679&lt;&gt;"Non risponde",V679&lt;&gt;"Non interessato"),10,0)+IF(X679="Eseguita",10,0)+IF(Z679&gt;0,15,0)))</f>
        <v/>
      </c>
      <c r="AJ679" s="11">
        <f>IF(AI679="","",IF(AI679&gt;=80,"Hot",IF(AI679&gt;=60,"Alta",IF(AI679&gt;=40,"Media","Bassa"))))</f>
        <v/>
      </c>
      <c r="AK679" s="11">
        <f>IF(B679="","",IF(U679="",TODAY()-B679,U679-B679))</f>
        <v/>
      </c>
      <c r="AL679" s="11">
        <f>IF(B679="","",IF(M679="Vinta","Chiusa - vinta",IF(M679="Persa","Chiusa - persa",IF(AND(U679="",TODAY()-B679&gt;1),"Contattare subito",IF(AND(M679="In corso",AH679&gt;7),"Lead in stallo",IF(AND(AN679&lt;&gt;"",AN679&lt;TODAY(),M679="In corso"),"Follow-up scaduto",IF(AND(K679="Offerta",Y679="",W679&lt;&gt;"",TODAY()-W679&gt;3),"Verificare offerta","OK"))))))</f>
        <v/>
      </c>
      <c r="AM679" s="38" t="n"/>
      <c r="AN679" s="39" t="n"/>
      <c r="AO679" s="11">
        <f>IF(AND(AN679&lt;&gt;"",AN679&lt;TODAY(),M679="In corso"),1,0)</f>
        <v/>
      </c>
      <c r="AP679" s="84">
        <f>IF(B679="","",IF(OR(M679="Vinta",M679="Persa"),0,IF(AL679="Contattare subito",50,0)+IF(AL679="Follow-up scaduto",40,0)+IF(AL679="Lead in stallo",35,0)+IF(AJ679="Hot",30,IF(AJ679="Alta",20,IF(AJ679="Media",10,0)))+IF(AO679=1,10,0)+L679/10+ROW()/100000))</f>
        <v/>
      </c>
    </row>
    <row r="680">
      <c r="A680" s="2">
        <f>IF(B680="","",ROW()-1)</f>
        <v/>
      </c>
      <c r="B680" s="2" t="n"/>
      <c r="C680" s="2" t="n"/>
      <c r="D680" s="2" t="n"/>
      <c r="E680" s="2" t="n"/>
      <c r="F680" s="2" t="n"/>
      <c r="G680" s="2" t="n"/>
      <c r="H680" s="2" t="n"/>
      <c r="I680" s="2" t="n"/>
      <c r="J680" s="2" t="n"/>
      <c r="K680" s="2" t="n"/>
      <c r="L680" s="2">
        <f>IF(K680="","",IF(K680="Nuovo",1,IF(K680="Tentativo contatto",1,IF(K680="Contattato",2,IF(K680="Qualificato",4,IF(K680="Visita fissata",5,IF(K680="Visita effettuata",6,IF(K680="Trattativa",7,IF(K680="Offerta",8,IF(K680="Prenotazione",9,IF(K680="Venduto",10,""))))))))))))</f>
        <v/>
      </c>
      <c r="M680" s="2" t="n"/>
      <c r="N680" s="2">
        <f>IF(L680&gt;=4,1,0)</f>
        <v/>
      </c>
      <c r="O680" s="2">
        <f>IF(L680&gt;=6,1,0)</f>
        <v/>
      </c>
      <c r="P680" s="2">
        <f>IF(L680&gt;=7,1,0)</f>
        <v/>
      </c>
      <c r="Q680" s="2">
        <f>IF(L680&gt;=8,1,0)</f>
        <v/>
      </c>
      <c r="R680" s="2">
        <f>IF(L680&gt;=9,1,0)</f>
        <v/>
      </c>
      <c r="S680" s="2">
        <f>IF(OR(L680=10,M680="Vinta"),1,0)</f>
        <v/>
      </c>
      <c r="T680" s="2">
        <f>IF(M680="Persa",1,0)</f>
        <v/>
      </c>
      <c r="U680" s="2" t="n"/>
      <c r="V680" s="2" t="n"/>
      <c r="W680" s="2" t="n"/>
      <c r="X680" s="2" t="n"/>
      <c r="Y680" s="17" t="n"/>
      <c r="Z680" s="17" t="n"/>
      <c r="AA680" s="17" t="n"/>
      <c r="AB680" s="2" t="n"/>
      <c r="AC680" s="2">
        <f>IF(B680="","",IF(AB680="",TODAY()-B680,AB680-B680))</f>
        <v/>
      </c>
      <c r="AD680" s="2" t="n"/>
      <c r="AE680" s="2" t="n"/>
      <c r="AF680" s="2" t="n"/>
      <c r="AG680" s="37">
        <f>IF(B680="","",MAX(B680,IF(U680="",0,U680),IF(W680="",0,W680),IF(AB680="",0,AB680),IF(AN680="",0,AN680)))</f>
        <v/>
      </c>
      <c r="AH680" s="11">
        <f>IF(AG680="","",TODAY()-AG680)</f>
        <v/>
      </c>
      <c r="AI680" s="11">
        <f>IF(B680="","",MIN(100,IF(J680&gt;=300000,20,IF(J680&gt;=200000,10,5))+IF(OR(C680="Referral",C680="Passaparola"),20,IF(OR(C680="Sito web",C680="LinkedIn",C680="Email marketing"),15,10))+IF(L680&gt;=8,25,IF(L680&gt;=6,18,IF(L680&gt;=4,12,5)))+IF(AND(V680&lt;&gt;"",V680&lt;&gt;"Non risponde",V680&lt;&gt;"Non interessato"),10,0)+IF(X680="Eseguita",10,0)+IF(Z680&gt;0,15,0)))</f>
        <v/>
      </c>
      <c r="AJ680" s="11">
        <f>IF(AI680="","",IF(AI680&gt;=80,"Hot",IF(AI680&gt;=60,"Alta",IF(AI680&gt;=40,"Media","Bassa"))))</f>
        <v/>
      </c>
      <c r="AK680" s="11">
        <f>IF(B680="","",IF(U680="",TODAY()-B680,U680-B680))</f>
        <v/>
      </c>
      <c r="AL680" s="11">
        <f>IF(B680="","",IF(M680="Vinta","Chiusa - vinta",IF(M680="Persa","Chiusa - persa",IF(AND(U680="",TODAY()-B680&gt;1),"Contattare subito",IF(AND(M680="In corso",AH680&gt;7),"Lead in stallo",IF(AND(AN680&lt;&gt;"",AN680&lt;TODAY(),M680="In corso"),"Follow-up scaduto",IF(AND(K680="Offerta",Y680="",W680&lt;&gt;"",TODAY()-W680&gt;3),"Verificare offerta","OK"))))))</f>
        <v/>
      </c>
      <c r="AM680" s="38" t="n"/>
      <c r="AN680" s="39" t="n"/>
      <c r="AO680" s="11">
        <f>IF(AND(AN680&lt;&gt;"",AN680&lt;TODAY(),M680="In corso"),1,0)</f>
        <v/>
      </c>
      <c r="AP680" s="84">
        <f>IF(B680="","",IF(OR(M680="Vinta",M680="Persa"),0,IF(AL680="Contattare subito",50,0)+IF(AL680="Follow-up scaduto",40,0)+IF(AL680="Lead in stallo",35,0)+IF(AJ680="Hot",30,IF(AJ680="Alta",20,IF(AJ680="Media",10,0)))+IF(AO680=1,10,0)+L680/10+ROW()/100000))</f>
        <v/>
      </c>
    </row>
    <row r="681">
      <c r="A681" s="2">
        <f>IF(B681="","",ROW()-1)</f>
        <v/>
      </c>
      <c r="B681" s="2" t="n"/>
      <c r="C681" s="2" t="n"/>
      <c r="D681" s="2" t="n"/>
      <c r="E681" s="2" t="n"/>
      <c r="F681" s="2" t="n"/>
      <c r="G681" s="2" t="n"/>
      <c r="H681" s="2" t="n"/>
      <c r="I681" s="2" t="n"/>
      <c r="J681" s="2" t="n"/>
      <c r="K681" s="2" t="n"/>
      <c r="L681" s="2">
        <f>IF(K681="","",IF(K681="Nuovo",1,IF(K681="Tentativo contatto",1,IF(K681="Contattato",2,IF(K681="Qualificato",4,IF(K681="Visita fissata",5,IF(K681="Visita effettuata",6,IF(K681="Trattativa",7,IF(K681="Offerta",8,IF(K681="Prenotazione",9,IF(K681="Venduto",10,""))))))))))))</f>
        <v/>
      </c>
      <c r="M681" s="2" t="n"/>
      <c r="N681" s="2">
        <f>IF(L681&gt;=4,1,0)</f>
        <v/>
      </c>
      <c r="O681" s="2">
        <f>IF(L681&gt;=6,1,0)</f>
        <v/>
      </c>
      <c r="P681" s="2">
        <f>IF(L681&gt;=7,1,0)</f>
        <v/>
      </c>
      <c r="Q681" s="2">
        <f>IF(L681&gt;=8,1,0)</f>
        <v/>
      </c>
      <c r="R681" s="2">
        <f>IF(L681&gt;=9,1,0)</f>
        <v/>
      </c>
      <c r="S681" s="2">
        <f>IF(OR(L681=10,M681="Vinta"),1,0)</f>
        <v/>
      </c>
      <c r="T681" s="2">
        <f>IF(M681="Persa",1,0)</f>
        <v/>
      </c>
      <c r="U681" s="2" t="n"/>
      <c r="V681" s="2" t="n"/>
      <c r="W681" s="2" t="n"/>
      <c r="X681" s="2" t="n"/>
      <c r="Y681" s="17" t="n"/>
      <c r="Z681" s="17" t="n"/>
      <c r="AA681" s="17" t="n"/>
      <c r="AB681" s="2" t="n"/>
      <c r="AC681" s="2">
        <f>IF(B681="","",IF(AB681="",TODAY()-B681,AB681-B681))</f>
        <v/>
      </c>
      <c r="AD681" s="2" t="n"/>
      <c r="AE681" s="2" t="n"/>
      <c r="AF681" s="2" t="n"/>
      <c r="AG681" s="37">
        <f>IF(B681="","",MAX(B681,IF(U681="",0,U681),IF(W681="",0,W681),IF(AB681="",0,AB681),IF(AN681="",0,AN681)))</f>
        <v/>
      </c>
      <c r="AH681" s="11">
        <f>IF(AG681="","",TODAY()-AG681)</f>
        <v/>
      </c>
      <c r="AI681" s="11">
        <f>IF(B681="","",MIN(100,IF(J681&gt;=300000,20,IF(J681&gt;=200000,10,5))+IF(OR(C681="Referral",C681="Passaparola"),20,IF(OR(C681="Sito web",C681="LinkedIn",C681="Email marketing"),15,10))+IF(L681&gt;=8,25,IF(L681&gt;=6,18,IF(L681&gt;=4,12,5)))+IF(AND(V681&lt;&gt;"",V681&lt;&gt;"Non risponde",V681&lt;&gt;"Non interessato"),10,0)+IF(X681="Eseguita",10,0)+IF(Z681&gt;0,15,0)))</f>
        <v/>
      </c>
      <c r="AJ681" s="11">
        <f>IF(AI681="","",IF(AI681&gt;=80,"Hot",IF(AI681&gt;=60,"Alta",IF(AI681&gt;=40,"Media","Bassa"))))</f>
        <v/>
      </c>
      <c r="AK681" s="11">
        <f>IF(B681="","",IF(U681="",TODAY()-B681,U681-B681))</f>
        <v/>
      </c>
      <c r="AL681" s="11">
        <f>IF(B681="","",IF(M681="Vinta","Chiusa - vinta",IF(M681="Persa","Chiusa - persa",IF(AND(U681="",TODAY()-B681&gt;1),"Contattare subito",IF(AND(M681="In corso",AH681&gt;7),"Lead in stallo",IF(AND(AN681&lt;&gt;"",AN681&lt;TODAY(),M681="In corso"),"Follow-up scaduto",IF(AND(K681="Offerta",Y681="",W681&lt;&gt;"",TODAY()-W681&gt;3),"Verificare offerta","OK"))))))</f>
        <v/>
      </c>
      <c r="AM681" s="38" t="n"/>
      <c r="AN681" s="39" t="n"/>
      <c r="AO681" s="11">
        <f>IF(AND(AN681&lt;&gt;"",AN681&lt;TODAY(),M681="In corso"),1,0)</f>
        <v/>
      </c>
      <c r="AP681" s="84">
        <f>IF(B681="","",IF(OR(M681="Vinta",M681="Persa"),0,IF(AL681="Contattare subito",50,0)+IF(AL681="Follow-up scaduto",40,0)+IF(AL681="Lead in stallo",35,0)+IF(AJ681="Hot",30,IF(AJ681="Alta",20,IF(AJ681="Media",10,0)))+IF(AO681=1,10,0)+L681/10+ROW()/100000))</f>
        <v/>
      </c>
    </row>
    <row r="682">
      <c r="A682" s="2">
        <f>IF(B682="","",ROW()-1)</f>
        <v/>
      </c>
      <c r="B682" s="2" t="n"/>
      <c r="C682" s="2" t="n"/>
      <c r="D682" s="2" t="n"/>
      <c r="E682" s="2" t="n"/>
      <c r="F682" s="2" t="n"/>
      <c r="G682" s="2" t="n"/>
      <c r="H682" s="2" t="n"/>
      <c r="I682" s="2" t="n"/>
      <c r="J682" s="2" t="n"/>
      <c r="K682" s="2" t="n"/>
      <c r="L682" s="2">
        <f>IF(K682="","",IF(K682="Nuovo",1,IF(K682="Tentativo contatto",1,IF(K682="Contattato",2,IF(K682="Qualificato",4,IF(K682="Visita fissata",5,IF(K682="Visita effettuata",6,IF(K682="Trattativa",7,IF(K682="Offerta",8,IF(K682="Prenotazione",9,IF(K682="Venduto",10,""))))))))))))</f>
        <v/>
      </c>
      <c r="M682" s="2" t="n"/>
      <c r="N682" s="2">
        <f>IF(L682&gt;=4,1,0)</f>
        <v/>
      </c>
      <c r="O682" s="2">
        <f>IF(L682&gt;=6,1,0)</f>
        <v/>
      </c>
      <c r="P682" s="2">
        <f>IF(L682&gt;=7,1,0)</f>
        <v/>
      </c>
      <c r="Q682" s="2">
        <f>IF(L682&gt;=8,1,0)</f>
        <v/>
      </c>
      <c r="R682" s="2">
        <f>IF(L682&gt;=9,1,0)</f>
        <v/>
      </c>
      <c r="S682" s="2">
        <f>IF(OR(L682=10,M682="Vinta"),1,0)</f>
        <v/>
      </c>
      <c r="T682" s="2">
        <f>IF(M682="Persa",1,0)</f>
        <v/>
      </c>
      <c r="U682" s="2" t="n"/>
      <c r="V682" s="2" t="n"/>
      <c r="W682" s="2" t="n"/>
      <c r="X682" s="2" t="n"/>
      <c r="Y682" s="17" t="n"/>
      <c r="Z682" s="17" t="n"/>
      <c r="AA682" s="17" t="n"/>
      <c r="AB682" s="2" t="n"/>
      <c r="AC682" s="2">
        <f>IF(B682="","",IF(AB682="",TODAY()-B682,AB682-B682))</f>
        <v/>
      </c>
      <c r="AD682" s="2" t="n"/>
      <c r="AE682" s="2" t="n"/>
      <c r="AF682" s="2" t="n"/>
      <c r="AG682" s="37">
        <f>IF(B682="","",MAX(B682,IF(U682="",0,U682),IF(W682="",0,W682),IF(AB682="",0,AB682),IF(AN682="",0,AN682)))</f>
        <v/>
      </c>
      <c r="AH682" s="11">
        <f>IF(AG682="","",TODAY()-AG682)</f>
        <v/>
      </c>
      <c r="AI682" s="11">
        <f>IF(B682="","",MIN(100,IF(J682&gt;=300000,20,IF(J682&gt;=200000,10,5))+IF(OR(C682="Referral",C682="Passaparola"),20,IF(OR(C682="Sito web",C682="LinkedIn",C682="Email marketing"),15,10))+IF(L682&gt;=8,25,IF(L682&gt;=6,18,IF(L682&gt;=4,12,5)))+IF(AND(V682&lt;&gt;"",V682&lt;&gt;"Non risponde",V682&lt;&gt;"Non interessato"),10,0)+IF(X682="Eseguita",10,0)+IF(Z682&gt;0,15,0)))</f>
        <v/>
      </c>
      <c r="AJ682" s="11">
        <f>IF(AI682="","",IF(AI682&gt;=80,"Hot",IF(AI682&gt;=60,"Alta",IF(AI682&gt;=40,"Media","Bassa"))))</f>
        <v/>
      </c>
      <c r="AK682" s="11">
        <f>IF(B682="","",IF(U682="",TODAY()-B682,U682-B682))</f>
        <v/>
      </c>
      <c r="AL682" s="11">
        <f>IF(B682="","",IF(M682="Vinta","Chiusa - vinta",IF(M682="Persa","Chiusa - persa",IF(AND(U682="",TODAY()-B682&gt;1),"Contattare subito",IF(AND(M682="In corso",AH682&gt;7),"Lead in stallo",IF(AND(AN682&lt;&gt;"",AN682&lt;TODAY(),M682="In corso"),"Follow-up scaduto",IF(AND(K682="Offerta",Y682="",W682&lt;&gt;"",TODAY()-W682&gt;3),"Verificare offerta","OK"))))))</f>
        <v/>
      </c>
      <c r="AM682" s="38" t="n"/>
      <c r="AN682" s="39" t="n"/>
      <c r="AO682" s="11">
        <f>IF(AND(AN682&lt;&gt;"",AN682&lt;TODAY(),M682="In corso"),1,0)</f>
        <v/>
      </c>
      <c r="AP682" s="84">
        <f>IF(B682="","",IF(OR(M682="Vinta",M682="Persa"),0,IF(AL682="Contattare subito",50,0)+IF(AL682="Follow-up scaduto",40,0)+IF(AL682="Lead in stallo",35,0)+IF(AJ682="Hot",30,IF(AJ682="Alta",20,IF(AJ682="Media",10,0)))+IF(AO682=1,10,0)+L682/10+ROW()/100000))</f>
        <v/>
      </c>
    </row>
    <row r="683">
      <c r="A683" s="2">
        <f>IF(B683="","",ROW()-1)</f>
        <v/>
      </c>
      <c r="B683" s="2" t="n"/>
      <c r="C683" s="2" t="n"/>
      <c r="D683" s="2" t="n"/>
      <c r="E683" s="2" t="n"/>
      <c r="F683" s="2" t="n"/>
      <c r="G683" s="2" t="n"/>
      <c r="H683" s="2" t="n"/>
      <c r="I683" s="2" t="n"/>
      <c r="J683" s="2" t="n"/>
      <c r="K683" s="2" t="n"/>
      <c r="L683" s="2">
        <f>IF(K683="","",IF(K683="Nuovo",1,IF(K683="Tentativo contatto",1,IF(K683="Contattato",2,IF(K683="Qualificato",4,IF(K683="Visita fissata",5,IF(K683="Visita effettuata",6,IF(K683="Trattativa",7,IF(K683="Offerta",8,IF(K683="Prenotazione",9,IF(K683="Venduto",10,""))))))))))))</f>
        <v/>
      </c>
      <c r="M683" s="2" t="n"/>
      <c r="N683" s="2">
        <f>IF(L683&gt;=4,1,0)</f>
        <v/>
      </c>
      <c r="O683" s="2">
        <f>IF(L683&gt;=6,1,0)</f>
        <v/>
      </c>
      <c r="P683" s="2">
        <f>IF(L683&gt;=7,1,0)</f>
        <v/>
      </c>
      <c r="Q683" s="2">
        <f>IF(L683&gt;=8,1,0)</f>
        <v/>
      </c>
      <c r="R683" s="2">
        <f>IF(L683&gt;=9,1,0)</f>
        <v/>
      </c>
      <c r="S683" s="2">
        <f>IF(OR(L683=10,M683="Vinta"),1,0)</f>
        <v/>
      </c>
      <c r="T683" s="2">
        <f>IF(M683="Persa",1,0)</f>
        <v/>
      </c>
      <c r="U683" s="2" t="n"/>
      <c r="V683" s="2" t="n"/>
      <c r="W683" s="2" t="n"/>
      <c r="X683" s="2" t="n"/>
      <c r="Y683" s="17" t="n"/>
      <c r="Z683" s="17" t="n"/>
      <c r="AA683" s="17" t="n"/>
      <c r="AB683" s="2" t="n"/>
      <c r="AC683" s="2">
        <f>IF(B683="","",IF(AB683="",TODAY()-B683,AB683-B683))</f>
        <v/>
      </c>
      <c r="AD683" s="2" t="n"/>
      <c r="AE683" s="2" t="n"/>
      <c r="AF683" s="2" t="n"/>
      <c r="AG683" s="37">
        <f>IF(B683="","",MAX(B683,IF(U683="",0,U683),IF(W683="",0,W683),IF(AB683="",0,AB683),IF(AN683="",0,AN683)))</f>
        <v/>
      </c>
      <c r="AH683" s="11">
        <f>IF(AG683="","",TODAY()-AG683)</f>
        <v/>
      </c>
      <c r="AI683" s="11">
        <f>IF(B683="","",MIN(100,IF(J683&gt;=300000,20,IF(J683&gt;=200000,10,5))+IF(OR(C683="Referral",C683="Passaparola"),20,IF(OR(C683="Sito web",C683="LinkedIn",C683="Email marketing"),15,10))+IF(L683&gt;=8,25,IF(L683&gt;=6,18,IF(L683&gt;=4,12,5)))+IF(AND(V683&lt;&gt;"",V683&lt;&gt;"Non risponde",V683&lt;&gt;"Non interessato"),10,0)+IF(X683="Eseguita",10,0)+IF(Z683&gt;0,15,0)))</f>
        <v/>
      </c>
      <c r="AJ683" s="11">
        <f>IF(AI683="","",IF(AI683&gt;=80,"Hot",IF(AI683&gt;=60,"Alta",IF(AI683&gt;=40,"Media","Bassa"))))</f>
        <v/>
      </c>
      <c r="AK683" s="11">
        <f>IF(B683="","",IF(U683="",TODAY()-B683,U683-B683))</f>
        <v/>
      </c>
      <c r="AL683" s="11">
        <f>IF(B683="","",IF(M683="Vinta","Chiusa - vinta",IF(M683="Persa","Chiusa - persa",IF(AND(U683="",TODAY()-B683&gt;1),"Contattare subito",IF(AND(M683="In corso",AH683&gt;7),"Lead in stallo",IF(AND(AN683&lt;&gt;"",AN683&lt;TODAY(),M683="In corso"),"Follow-up scaduto",IF(AND(K683="Offerta",Y683="",W683&lt;&gt;"",TODAY()-W683&gt;3),"Verificare offerta","OK"))))))</f>
        <v/>
      </c>
      <c r="AM683" s="38" t="n"/>
      <c r="AN683" s="39" t="n"/>
      <c r="AO683" s="11">
        <f>IF(AND(AN683&lt;&gt;"",AN683&lt;TODAY(),M683="In corso"),1,0)</f>
        <v/>
      </c>
      <c r="AP683" s="84">
        <f>IF(B683="","",IF(OR(M683="Vinta",M683="Persa"),0,IF(AL683="Contattare subito",50,0)+IF(AL683="Follow-up scaduto",40,0)+IF(AL683="Lead in stallo",35,0)+IF(AJ683="Hot",30,IF(AJ683="Alta",20,IF(AJ683="Media",10,0)))+IF(AO683=1,10,0)+L683/10+ROW()/100000))</f>
        <v/>
      </c>
    </row>
    <row r="684">
      <c r="A684" s="2">
        <f>IF(B684="","",ROW()-1)</f>
        <v/>
      </c>
      <c r="B684" s="2" t="n"/>
      <c r="C684" s="2" t="n"/>
      <c r="D684" s="2" t="n"/>
      <c r="E684" s="2" t="n"/>
      <c r="F684" s="2" t="n"/>
      <c r="G684" s="2" t="n"/>
      <c r="H684" s="2" t="n"/>
      <c r="I684" s="2" t="n"/>
      <c r="J684" s="2" t="n"/>
      <c r="K684" s="2" t="n"/>
      <c r="L684" s="2">
        <f>IF(K684="","",IF(K684="Nuovo",1,IF(K684="Tentativo contatto",1,IF(K684="Contattato",2,IF(K684="Qualificato",4,IF(K684="Visita fissata",5,IF(K684="Visita effettuata",6,IF(K684="Trattativa",7,IF(K684="Offerta",8,IF(K684="Prenotazione",9,IF(K684="Venduto",10,""))))))))))))</f>
        <v/>
      </c>
      <c r="M684" s="2" t="n"/>
      <c r="N684" s="2">
        <f>IF(L684&gt;=4,1,0)</f>
        <v/>
      </c>
      <c r="O684" s="2">
        <f>IF(L684&gt;=6,1,0)</f>
        <v/>
      </c>
      <c r="P684" s="2">
        <f>IF(L684&gt;=7,1,0)</f>
        <v/>
      </c>
      <c r="Q684" s="2">
        <f>IF(L684&gt;=8,1,0)</f>
        <v/>
      </c>
      <c r="R684" s="2">
        <f>IF(L684&gt;=9,1,0)</f>
        <v/>
      </c>
      <c r="S684" s="2">
        <f>IF(OR(L684=10,M684="Vinta"),1,0)</f>
        <v/>
      </c>
      <c r="T684" s="2">
        <f>IF(M684="Persa",1,0)</f>
        <v/>
      </c>
      <c r="U684" s="2" t="n"/>
      <c r="V684" s="2" t="n"/>
      <c r="W684" s="2" t="n"/>
      <c r="X684" s="2" t="n"/>
      <c r="Y684" s="17" t="n"/>
      <c r="Z684" s="17" t="n"/>
      <c r="AA684" s="17" t="n"/>
      <c r="AB684" s="2" t="n"/>
      <c r="AC684" s="2">
        <f>IF(B684="","",IF(AB684="",TODAY()-B684,AB684-B684))</f>
        <v/>
      </c>
      <c r="AD684" s="2" t="n"/>
      <c r="AE684" s="2" t="n"/>
      <c r="AF684" s="2" t="n"/>
      <c r="AG684" s="37">
        <f>IF(B684="","",MAX(B684,IF(U684="",0,U684),IF(W684="",0,W684),IF(AB684="",0,AB684),IF(AN684="",0,AN684)))</f>
        <v/>
      </c>
      <c r="AH684" s="11">
        <f>IF(AG684="","",TODAY()-AG684)</f>
        <v/>
      </c>
      <c r="AI684" s="11">
        <f>IF(B684="","",MIN(100,IF(J684&gt;=300000,20,IF(J684&gt;=200000,10,5))+IF(OR(C684="Referral",C684="Passaparola"),20,IF(OR(C684="Sito web",C684="LinkedIn",C684="Email marketing"),15,10))+IF(L684&gt;=8,25,IF(L684&gt;=6,18,IF(L684&gt;=4,12,5)))+IF(AND(V684&lt;&gt;"",V684&lt;&gt;"Non risponde",V684&lt;&gt;"Non interessato"),10,0)+IF(X684="Eseguita",10,0)+IF(Z684&gt;0,15,0)))</f>
        <v/>
      </c>
      <c r="AJ684" s="11">
        <f>IF(AI684="","",IF(AI684&gt;=80,"Hot",IF(AI684&gt;=60,"Alta",IF(AI684&gt;=40,"Media","Bassa"))))</f>
        <v/>
      </c>
      <c r="AK684" s="11">
        <f>IF(B684="","",IF(U684="",TODAY()-B684,U684-B684))</f>
        <v/>
      </c>
      <c r="AL684" s="11">
        <f>IF(B684="","",IF(M684="Vinta","Chiusa - vinta",IF(M684="Persa","Chiusa - persa",IF(AND(U684="",TODAY()-B684&gt;1),"Contattare subito",IF(AND(M684="In corso",AH684&gt;7),"Lead in stallo",IF(AND(AN684&lt;&gt;"",AN684&lt;TODAY(),M684="In corso"),"Follow-up scaduto",IF(AND(K684="Offerta",Y684="",W684&lt;&gt;"",TODAY()-W684&gt;3),"Verificare offerta","OK"))))))</f>
        <v/>
      </c>
      <c r="AM684" s="38" t="n"/>
      <c r="AN684" s="39" t="n"/>
      <c r="AO684" s="11">
        <f>IF(AND(AN684&lt;&gt;"",AN684&lt;TODAY(),M684="In corso"),1,0)</f>
        <v/>
      </c>
      <c r="AP684" s="84">
        <f>IF(B684="","",IF(OR(M684="Vinta",M684="Persa"),0,IF(AL684="Contattare subito",50,0)+IF(AL684="Follow-up scaduto",40,0)+IF(AL684="Lead in stallo",35,0)+IF(AJ684="Hot",30,IF(AJ684="Alta",20,IF(AJ684="Media",10,0)))+IF(AO684=1,10,0)+L684/10+ROW()/100000))</f>
        <v/>
      </c>
    </row>
    <row r="685">
      <c r="A685" s="2">
        <f>IF(B685="","",ROW()-1)</f>
        <v/>
      </c>
      <c r="B685" s="2" t="n"/>
      <c r="C685" s="2" t="n"/>
      <c r="D685" s="2" t="n"/>
      <c r="E685" s="2" t="n"/>
      <c r="F685" s="2" t="n"/>
      <c r="G685" s="2" t="n"/>
      <c r="H685" s="2" t="n"/>
      <c r="I685" s="2" t="n"/>
      <c r="J685" s="2" t="n"/>
      <c r="K685" s="2" t="n"/>
      <c r="L685" s="2">
        <f>IF(K685="","",IF(K685="Nuovo",1,IF(K685="Tentativo contatto",1,IF(K685="Contattato",2,IF(K685="Qualificato",4,IF(K685="Visita fissata",5,IF(K685="Visita effettuata",6,IF(K685="Trattativa",7,IF(K685="Offerta",8,IF(K685="Prenotazione",9,IF(K685="Venduto",10,""))))))))))))</f>
        <v/>
      </c>
      <c r="M685" s="2" t="n"/>
      <c r="N685" s="2">
        <f>IF(L685&gt;=4,1,0)</f>
        <v/>
      </c>
      <c r="O685" s="2">
        <f>IF(L685&gt;=6,1,0)</f>
        <v/>
      </c>
      <c r="P685" s="2">
        <f>IF(L685&gt;=7,1,0)</f>
        <v/>
      </c>
      <c r="Q685" s="2">
        <f>IF(L685&gt;=8,1,0)</f>
        <v/>
      </c>
      <c r="R685" s="2">
        <f>IF(L685&gt;=9,1,0)</f>
        <v/>
      </c>
      <c r="S685" s="2">
        <f>IF(OR(L685=10,M685="Vinta"),1,0)</f>
        <v/>
      </c>
      <c r="T685" s="2">
        <f>IF(M685="Persa",1,0)</f>
        <v/>
      </c>
      <c r="U685" s="2" t="n"/>
      <c r="V685" s="2" t="n"/>
      <c r="W685" s="2" t="n"/>
      <c r="X685" s="2" t="n"/>
      <c r="Y685" s="17" t="n"/>
      <c r="Z685" s="17" t="n"/>
      <c r="AA685" s="17" t="n"/>
      <c r="AB685" s="2" t="n"/>
      <c r="AC685" s="2">
        <f>IF(B685="","",IF(AB685="",TODAY()-B685,AB685-B685))</f>
        <v/>
      </c>
      <c r="AD685" s="2" t="n"/>
      <c r="AE685" s="2" t="n"/>
      <c r="AF685" s="2" t="n"/>
      <c r="AG685" s="37">
        <f>IF(B685="","",MAX(B685,IF(U685="",0,U685),IF(W685="",0,W685),IF(AB685="",0,AB685),IF(AN685="",0,AN685)))</f>
        <v/>
      </c>
      <c r="AH685" s="11">
        <f>IF(AG685="","",TODAY()-AG685)</f>
        <v/>
      </c>
      <c r="AI685" s="11">
        <f>IF(B685="","",MIN(100,IF(J685&gt;=300000,20,IF(J685&gt;=200000,10,5))+IF(OR(C685="Referral",C685="Passaparola"),20,IF(OR(C685="Sito web",C685="LinkedIn",C685="Email marketing"),15,10))+IF(L685&gt;=8,25,IF(L685&gt;=6,18,IF(L685&gt;=4,12,5)))+IF(AND(V685&lt;&gt;"",V685&lt;&gt;"Non risponde",V685&lt;&gt;"Non interessato"),10,0)+IF(X685="Eseguita",10,0)+IF(Z685&gt;0,15,0)))</f>
        <v/>
      </c>
      <c r="AJ685" s="11">
        <f>IF(AI685="","",IF(AI685&gt;=80,"Hot",IF(AI685&gt;=60,"Alta",IF(AI685&gt;=40,"Media","Bassa"))))</f>
        <v/>
      </c>
      <c r="AK685" s="11">
        <f>IF(B685="","",IF(U685="",TODAY()-B685,U685-B685))</f>
        <v/>
      </c>
      <c r="AL685" s="11">
        <f>IF(B685="","",IF(M685="Vinta","Chiusa - vinta",IF(M685="Persa","Chiusa - persa",IF(AND(U685="",TODAY()-B685&gt;1),"Contattare subito",IF(AND(M685="In corso",AH685&gt;7),"Lead in stallo",IF(AND(AN685&lt;&gt;"",AN685&lt;TODAY(),M685="In corso"),"Follow-up scaduto",IF(AND(K685="Offerta",Y685="",W685&lt;&gt;"",TODAY()-W685&gt;3),"Verificare offerta","OK"))))))</f>
        <v/>
      </c>
      <c r="AM685" s="38" t="n"/>
      <c r="AN685" s="39" t="n"/>
      <c r="AO685" s="11">
        <f>IF(AND(AN685&lt;&gt;"",AN685&lt;TODAY(),M685="In corso"),1,0)</f>
        <v/>
      </c>
      <c r="AP685" s="84">
        <f>IF(B685="","",IF(OR(M685="Vinta",M685="Persa"),0,IF(AL685="Contattare subito",50,0)+IF(AL685="Follow-up scaduto",40,0)+IF(AL685="Lead in stallo",35,0)+IF(AJ685="Hot",30,IF(AJ685="Alta",20,IF(AJ685="Media",10,0)))+IF(AO685=1,10,0)+L685/10+ROW()/100000))</f>
        <v/>
      </c>
    </row>
    <row r="686">
      <c r="A686" s="2">
        <f>IF(B686="","",ROW()-1)</f>
        <v/>
      </c>
      <c r="B686" s="2" t="n"/>
      <c r="C686" s="2" t="n"/>
      <c r="D686" s="2" t="n"/>
      <c r="E686" s="2" t="n"/>
      <c r="F686" s="2" t="n"/>
      <c r="G686" s="2" t="n"/>
      <c r="H686" s="2" t="n"/>
      <c r="I686" s="2" t="n"/>
      <c r="J686" s="2" t="n"/>
      <c r="K686" s="2" t="n"/>
      <c r="L686" s="2">
        <f>IF(K686="","",IF(K686="Nuovo",1,IF(K686="Tentativo contatto",1,IF(K686="Contattato",2,IF(K686="Qualificato",4,IF(K686="Visita fissata",5,IF(K686="Visita effettuata",6,IF(K686="Trattativa",7,IF(K686="Offerta",8,IF(K686="Prenotazione",9,IF(K686="Venduto",10,""))))))))))))</f>
        <v/>
      </c>
      <c r="M686" s="2" t="n"/>
      <c r="N686" s="2">
        <f>IF(L686&gt;=4,1,0)</f>
        <v/>
      </c>
      <c r="O686" s="2">
        <f>IF(L686&gt;=6,1,0)</f>
        <v/>
      </c>
      <c r="P686" s="2">
        <f>IF(L686&gt;=7,1,0)</f>
        <v/>
      </c>
      <c r="Q686" s="2">
        <f>IF(L686&gt;=8,1,0)</f>
        <v/>
      </c>
      <c r="R686" s="2">
        <f>IF(L686&gt;=9,1,0)</f>
        <v/>
      </c>
      <c r="S686" s="2">
        <f>IF(OR(L686=10,M686="Vinta"),1,0)</f>
        <v/>
      </c>
      <c r="T686" s="2">
        <f>IF(M686="Persa",1,0)</f>
        <v/>
      </c>
      <c r="U686" s="2" t="n"/>
      <c r="V686" s="2" t="n"/>
      <c r="W686" s="2" t="n"/>
      <c r="X686" s="2" t="n"/>
      <c r="Y686" s="17" t="n"/>
      <c r="Z686" s="17" t="n"/>
      <c r="AA686" s="17" t="n"/>
      <c r="AB686" s="2" t="n"/>
      <c r="AC686" s="2">
        <f>IF(B686="","",IF(AB686="",TODAY()-B686,AB686-B686))</f>
        <v/>
      </c>
      <c r="AD686" s="2" t="n"/>
      <c r="AE686" s="2" t="n"/>
      <c r="AF686" s="2" t="n"/>
      <c r="AG686" s="37">
        <f>IF(B686="","",MAX(B686,IF(U686="",0,U686),IF(W686="",0,W686),IF(AB686="",0,AB686),IF(AN686="",0,AN686)))</f>
        <v/>
      </c>
      <c r="AH686" s="11">
        <f>IF(AG686="","",TODAY()-AG686)</f>
        <v/>
      </c>
      <c r="AI686" s="11">
        <f>IF(B686="","",MIN(100,IF(J686&gt;=300000,20,IF(J686&gt;=200000,10,5))+IF(OR(C686="Referral",C686="Passaparola"),20,IF(OR(C686="Sito web",C686="LinkedIn",C686="Email marketing"),15,10))+IF(L686&gt;=8,25,IF(L686&gt;=6,18,IF(L686&gt;=4,12,5)))+IF(AND(V686&lt;&gt;"",V686&lt;&gt;"Non risponde",V686&lt;&gt;"Non interessato"),10,0)+IF(X686="Eseguita",10,0)+IF(Z686&gt;0,15,0)))</f>
        <v/>
      </c>
      <c r="AJ686" s="11">
        <f>IF(AI686="","",IF(AI686&gt;=80,"Hot",IF(AI686&gt;=60,"Alta",IF(AI686&gt;=40,"Media","Bassa"))))</f>
        <v/>
      </c>
      <c r="AK686" s="11">
        <f>IF(B686="","",IF(U686="",TODAY()-B686,U686-B686))</f>
        <v/>
      </c>
      <c r="AL686" s="11">
        <f>IF(B686="","",IF(M686="Vinta","Chiusa - vinta",IF(M686="Persa","Chiusa - persa",IF(AND(U686="",TODAY()-B686&gt;1),"Contattare subito",IF(AND(M686="In corso",AH686&gt;7),"Lead in stallo",IF(AND(AN686&lt;&gt;"",AN686&lt;TODAY(),M686="In corso"),"Follow-up scaduto",IF(AND(K686="Offerta",Y686="",W686&lt;&gt;"",TODAY()-W686&gt;3),"Verificare offerta","OK"))))))</f>
        <v/>
      </c>
      <c r="AM686" s="38" t="n"/>
      <c r="AN686" s="39" t="n"/>
      <c r="AO686" s="11">
        <f>IF(AND(AN686&lt;&gt;"",AN686&lt;TODAY(),M686="In corso"),1,0)</f>
        <v/>
      </c>
      <c r="AP686" s="84">
        <f>IF(B686="","",IF(OR(M686="Vinta",M686="Persa"),0,IF(AL686="Contattare subito",50,0)+IF(AL686="Follow-up scaduto",40,0)+IF(AL686="Lead in stallo",35,0)+IF(AJ686="Hot",30,IF(AJ686="Alta",20,IF(AJ686="Media",10,0)))+IF(AO686=1,10,0)+L686/10+ROW()/100000))</f>
        <v/>
      </c>
    </row>
    <row r="687">
      <c r="A687" s="2">
        <f>IF(B687="","",ROW()-1)</f>
        <v/>
      </c>
      <c r="B687" s="2" t="n"/>
      <c r="C687" s="2" t="n"/>
      <c r="D687" s="2" t="n"/>
      <c r="E687" s="2" t="n"/>
      <c r="F687" s="2" t="n"/>
      <c r="G687" s="2" t="n"/>
      <c r="H687" s="2" t="n"/>
      <c r="I687" s="2" t="n"/>
      <c r="J687" s="2" t="n"/>
      <c r="K687" s="2" t="n"/>
      <c r="L687" s="2">
        <f>IF(K687="","",IF(K687="Nuovo",1,IF(K687="Tentativo contatto",1,IF(K687="Contattato",2,IF(K687="Qualificato",4,IF(K687="Visita fissata",5,IF(K687="Visita effettuata",6,IF(K687="Trattativa",7,IF(K687="Offerta",8,IF(K687="Prenotazione",9,IF(K687="Venduto",10,""))))))))))))</f>
        <v/>
      </c>
      <c r="M687" s="2" t="n"/>
      <c r="N687" s="2">
        <f>IF(L687&gt;=4,1,0)</f>
        <v/>
      </c>
      <c r="O687" s="2">
        <f>IF(L687&gt;=6,1,0)</f>
        <v/>
      </c>
      <c r="P687" s="2">
        <f>IF(L687&gt;=7,1,0)</f>
        <v/>
      </c>
      <c r="Q687" s="2">
        <f>IF(L687&gt;=8,1,0)</f>
        <v/>
      </c>
      <c r="R687" s="2">
        <f>IF(L687&gt;=9,1,0)</f>
        <v/>
      </c>
      <c r="S687" s="2">
        <f>IF(OR(L687=10,M687="Vinta"),1,0)</f>
        <v/>
      </c>
      <c r="T687" s="2">
        <f>IF(M687="Persa",1,0)</f>
        <v/>
      </c>
      <c r="U687" s="2" t="n"/>
      <c r="V687" s="2" t="n"/>
      <c r="W687" s="2" t="n"/>
      <c r="X687" s="2" t="n"/>
      <c r="Y687" s="17" t="n"/>
      <c r="Z687" s="17" t="n"/>
      <c r="AA687" s="17" t="n"/>
      <c r="AB687" s="2" t="n"/>
      <c r="AC687" s="2">
        <f>IF(B687="","",IF(AB687="",TODAY()-B687,AB687-B687))</f>
        <v/>
      </c>
      <c r="AD687" s="2" t="n"/>
      <c r="AE687" s="2" t="n"/>
      <c r="AF687" s="2" t="n"/>
      <c r="AG687" s="37">
        <f>IF(B687="","",MAX(B687,IF(U687="",0,U687),IF(W687="",0,W687),IF(AB687="",0,AB687),IF(AN687="",0,AN687)))</f>
        <v/>
      </c>
      <c r="AH687" s="11">
        <f>IF(AG687="","",TODAY()-AG687)</f>
        <v/>
      </c>
      <c r="AI687" s="11">
        <f>IF(B687="","",MIN(100,IF(J687&gt;=300000,20,IF(J687&gt;=200000,10,5))+IF(OR(C687="Referral",C687="Passaparola"),20,IF(OR(C687="Sito web",C687="LinkedIn",C687="Email marketing"),15,10))+IF(L687&gt;=8,25,IF(L687&gt;=6,18,IF(L687&gt;=4,12,5)))+IF(AND(V687&lt;&gt;"",V687&lt;&gt;"Non risponde",V687&lt;&gt;"Non interessato"),10,0)+IF(X687="Eseguita",10,0)+IF(Z687&gt;0,15,0)))</f>
        <v/>
      </c>
      <c r="AJ687" s="11">
        <f>IF(AI687="","",IF(AI687&gt;=80,"Hot",IF(AI687&gt;=60,"Alta",IF(AI687&gt;=40,"Media","Bassa"))))</f>
        <v/>
      </c>
      <c r="AK687" s="11">
        <f>IF(B687="","",IF(U687="",TODAY()-B687,U687-B687))</f>
        <v/>
      </c>
      <c r="AL687" s="11">
        <f>IF(B687="","",IF(M687="Vinta","Chiusa - vinta",IF(M687="Persa","Chiusa - persa",IF(AND(U687="",TODAY()-B687&gt;1),"Contattare subito",IF(AND(M687="In corso",AH687&gt;7),"Lead in stallo",IF(AND(AN687&lt;&gt;"",AN687&lt;TODAY(),M687="In corso"),"Follow-up scaduto",IF(AND(K687="Offerta",Y687="",W687&lt;&gt;"",TODAY()-W687&gt;3),"Verificare offerta","OK"))))))</f>
        <v/>
      </c>
      <c r="AM687" s="38" t="n"/>
      <c r="AN687" s="39" t="n"/>
      <c r="AO687" s="11">
        <f>IF(AND(AN687&lt;&gt;"",AN687&lt;TODAY(),M687="In corso"),1,0)</f>
        <v/>
      </c>
      <c r="AP687" s="84">
        <f>IF(B687="","",IF(OR(M687="Vinta",M687="Persa"),0,IF(AL687="Contattare subito",50,0)+IF(AL687="Follow-up scaduto",40,0)+IF(AL687="Lead in stallo",35,0)+IF(AJ687="Hot",30,IF(AJ687="Alta",20,IF(AJ687="Media",10,0)))+IF(AO687=1,10,0)+L687/10+ROW()/100000))</f>
        <v/>
      </c>
    </row>
    <row r="688">
      <c r="A688" s="2">
        <f>IF(B688="","",ROW()-1)</f>
        <v/>
      </c>
      <c r="B688" s="2" t="n"/>
      <c r="C688" s="2" t="n"/>
      <c r="D688" s="2" t="n"/>
      <c r="E688" s="2" t="n"/>
      <c r="F688" s="2" t="n"/>
      <c r="G688" s="2" t="n"/>
      <c r="H688" s="2" t="n"/>
      <c r="I688" s="2" t="n"/>
      <c r="J688" s="2" t="n"/>
      <c r="K688" s="2" t="n"/>
      <c r="L688" s="2">
        <f>IF(K688="","",IF(K688="Nuovo",1,IF(K688="Tentativo contatto",1,IF(K688="Contattato",2,IF(K688="Qualificato",4,IF(K688="Visita fissata",5,IF(K688="Visita effettuata",6,IF(K688="Trattativa",7,IF(K688="Offerta",8,IF(K688="Prenotazione",9,IF(K688="Venduto",10,""))))))))))))</f>
        <v/>
      </c>
      <c r="M688" s="2" t="n"/>
      <c r="N688" s="2">
        <f>IF(L688&gt;=4,1,0)</f>
        <v/>
      </c>
      <c r="O688" s="2">
        <f>IF(L688&gt;=6,1,0)</f>
        <v/>
      </c>
      <c r="P688" s="2">
        <f>IF(L688&gt;=7,1,0)</f>
        <v/>
      </c>
      <c r="Q688" s="2">
        <f>IF(L688&gt;=8,1,0)</f>
        <v/>
      </c>
      <c r="R688" s="2">
        <f>IF(L688&gt;=9,1,0)</f>
        <v/>
      </c>
      <c r="S688" s="2">
        <f>IF(OR(L688=10,M688="Vinta"),1,0)</f>
        <v/>
      </c>
      <c r="T688" s="2">
        <f>IF(M688="Persa",1,0)</f>
        <v/>
      </c>
      <c r="U688" s="2" t="n"/>
      <c r="V688" s="2" t="n"/>
      <c r="W688" s="2" t="n"/>
      <c r="X688" s="2" t="n"/>
      <c r="Y688" s="17" t="n"/>
      <c r="Z688" s="17" t="n"/>
      <c r="AA688" s="17" t="n"/>
      <c r="AB688" s="2" t="n"/>
      <c r="AC688" s="2">
        <f>IF(B688="","",IF(AB688="",TODAY()-B688,AB688-B688))</f>
        <v/>
      </c>
      <c r="AD688" s="2" t="n"/>
      <c r="AE688" s="2" t="n"/>
      <c r="AF688" s="2" t="n"/>
      <c r="AG688" s="37">
        <f>IF(B688="","",MAX(B688,IF(U688="",0,U688),IF(W688="",0,W688),IF(AB688="",0,AB688),IF(AN688="",0,AN688)))</f>
        <v/>
      </c>
      <c r="AH688" s="11">
        <f>IF(AG688="","",TODAY()-AG688)</f>
        <v/>
      </c>
      <c r="AI688" s="11">
        <f>IF(B688="","",MIN(100,IF(J688&gt;=300000,20,IF(J688&gt;=200000,10,5))+IF(OR(C688="Referral",C688="Passaparola"),20,IF(OR(C688="Sito web",C688="LinkedIn",C688="Email marketing"),15,10))+IF(L688&gt;=8,25,IF(L688&gt;=6,18,IF(L688&gt;=4,12,5)))+IF(AND(V688&lt;&gt;"",V688&lt;&gt;"Non risponde",V688&lt;&gt;"Non interessato"),10,0)+IF(X688="Eseguita",10,0)+IF(Z688&gt;0,15,0)))</f>
        <v/>
      </c>
      <c r="AJ688" s="11">
        <f>IF(AI688="","",IF(AI688&gt;=80,"Hot",IF(AI688&gt;=60,"Alta",IF(AI688&gt;=40,"Media","Bassa"))))</f>
        <v/>
      </c>
      <c r="AK688" s="11">
        <f>IF(B688="","",IF(U688="",TODAY()-B688,U688-B688))</f>
        <v/>
      </c>
      <c r="AL688" s="11">
        <f>IF(B688="","",IF(M688="Vinta","Chiusa - vinta",IF(M688="Persa","Chiusa - persa",IF(AND(U688="",TODAY()-B688&gt;1),"Contattare subito",IF(AND(M688="In corso",AH688&gt;7),"Lead in stallo",IF(AND(AN688&lt;&gt;"",AN688&lt;TODAY(),M688="In corso"),"Follow-up scaduto",IF(AND(K688="Offerta",Y688="",W688&lt;&gt;"",TODAY()-W688&gt;3),"Verificare offerta","OK"))))))</f>
        <v/>
      </c>
      <c r="AM688" s="38" t="n"/>
      <c r="AN688" s="39" t="n"/>
      <c r="AO688" s="11">
        <f>IF(AND(AN688&lt;&gt;"",AN688&lt;TODAY(),M688="In corso"),1,0)</f>
        <v/>
      </c>
      <c r="AP688" s="84">
        <f>IF(B688="","",IF(OR(M688="Vinta",M688="Persa"),0,IF(AL688="Contattare subito",50,0)+IF(AL688="Follow-up scaduto",40,0)+IF(AL688="Lead in stallo",35,0)+IF(AJ688="Hot",30,IF(AJ688="Alta",20,IF(AJ688="Media",10,0)))+IF(AO688=1,10,0)+L688/10+ROW()/100000))</f>
        <v/>
      </c>
    </row>
    <row r="689">
      <c r="A689" s="2">
        <f>IF(B689="","",ROW()-1)</f>
        <v/>
      </c>
      <c r="B689" s="2" t="n"/>
      <c r="C689" s="2" t="n"/>
      <c r="D689" s="2" t="n"/>
      <c r="E689" s="2" t="n"/>
      <c r="F689" s="2" t="n"/>
      <c r="G689" s="2" t="n"/>
      <c r="H689" s="2" t="n"/>
      <c r="I689" s="2" t="n"/>
      <c r="J689" s="2" t="n"/>
      <c r="K689" s="2" t="n"/>
      <c r="L689" s="2">
        <f>IF(K689="","",IF(K689="Nuovo",1,IF(K689="Tentativo contatto",1,IF(K689="Contattato",2,IF(K689="Qualificato",4,IF(K689="Visita fissata",5,IF(K689="Visita effettuata",6,IF(K689="Trattativa",7,IF(K689="Offerta",8,IF(K689="Prenotazione",9,IF(K689="Venduto",10,""))))))))))))</f>
        <v/>
      </c>
      <c r="M689" s="2" t="n"/>
      <c r="N689" s="2">
        <f>IF(L689&gt;=4,1,0)</f>
        <v/>
      </c>
      <c r="O689" s="2">
        <f>IF(L689&gt;=6,1,0)</f>
        <v/>
      </c>
      <c r="P689" s="2">
        <f>IF(L689&gt;=7,1,0)</f>
        <v/>
      </c>
      <c r="Q689" s="2">
        <f>IF(L689&gt;=8,1,0)</f>
        <v/>
      </c>
      <c r="R689" s="2">
        <f>IF(L689&gt;=9,1,0)</f>
        <v/>
      </c>
      <c r="S689" s="2">
        <f>IF(OR(L689=10,M689="Vinta"),1,0)</f>
        <v/>
      </c>
      <c r="T689" s="2">
        <f>IF(M689="Persa",1,0)</f>
        <v/>
      </c>
      <c r="U689" s="2" t="n"/>
      <c r="V689" s="2" t="n"/>
      <c r="W689" s="2" t="n"/>
      <c r="X689" s="2" t="n"/>
      <c r="Y689" s="17" t="n"/>
      <c r="Z689" s="17" t="n"/>
      <c r="AA689" s="17" t="n"/>
      <c r="AB689" s="2" t="n"/>
      <c r="AC689" s="2">
        <f>IF(B689="","",IF(AB689="",TODAY()-B689,AB689-B689))</f>
        <v/>
      </c>
      <c r="AD689" s="2" t="n"/>
      <c r="AE689" s="2" t="n"/>
      <c r="AF689" s="2" t="n"/>
      <c r="AG689" s="37">
        <f>IF(B689="","",MAX(B689,IF(U689="",0,U689),IF(W689="",0,W689),IF(AB689="",0,AB689),IF(AN689="",0,AN689)))</f>
        <v/>
      </c>
      <c r="AH689" s="11">
        <f>IF(AG689="","",TODAY()-AG689)</f>
        <v/>
      </c>
      <c r="AI689" s="11">
        <f>IF(B689="","",MIN(100,IF(J689&gt;=300000,20,IF(J689&gt;=200000,10,5))+IF(OR(C689="Referral",C689="Passaparola"),20,IF(OR(C689="Sito web",C689="LinkedIn",C689="Email marketing"),15,10))+IF(L689&gt;=8,25,IF(L689&gt;=6,18,IF(L689&gt;=4,12,5)))+IF(AND(V689&lt;&gt;"",V689&lt;&gt;"Non risponde",V689&lt;&gt;"Non interessato"),10,0)+IF(X689="Eseguita",10,0)+IF(Z689&gt;0,15,0)))</f>
        <v/>
      </c>
      <c r="AJ689" s="11">
        <f>IF(AI689="","",IF(AI689&gt;=80,"Hot",IF(AI689&gt;=60,"Alta",IF(AI689&gt;=40,"Media","Bassa"))))</f>
        <v/>
      </c>
      <c r="AK689" s="11">
        <f>IF(B689="","",IF(U689="",TODAY()-B689,U689-B689))</f>
        <v/>
      </c>
      <c r="AL689" s="11">
        <f>IF(B689="","",IF(M689="Vinta","Chiusa - vinta",IF(M689="Persa","Chiusa - persa",IF(AND(U689="",TODAY()-B689&gt;1),"Contattare subito",IF(AND(M689="In corso",AH689&gt;7),"Lead in stallo",IF(AND(AN689&lt;&gt;"",AN689&lt;TODAY(),M689="In corso"),"Follow-up scaduto",IF(AND(K689="Offerta",Y689="",W689&lt;&gt;"",TODAY()-W689&gt;3),"Verificare offerta","OK"))))))</f>
        <v/>
      </c>
      <c r="AM689" s="38" t="n"/>
      <c r="AN689" s="39" t="n"/>
      <c r="AO689" s="11">
        <f>IF(AND(AN689&lt;&gt;"",AN689&lt;TODAY(),M689="In corso"),1,0)</f>
        <v/>
      </c>
      <c r="AP689" s="84">
        <f>IF(B689="","",IF(OR(M689="Vinta",M689="Persa"),0,IF(AL689="Contattare subito",50,0)+IF(AL689="Follow-up scaduto",40,0)+IF(AL689="Lead in stallo",35,0)+IF(AJ689="Hot",30,IF(AJ689="Alta",20,IF(AJ689="Media",10,0)))+IF(AO689=1,10,0)+L689/10+ROW()/100000))</f>
        <v/>
      </c>
    </row>
    <row r="690">
      <c r="A690" s="2">
        <f>IF(B690="","",ROW()-1)</f>
        <v/>
      </c>
      <c r="B690" s="2" t="n"/>
      <c r="C690" s="2" t="n"/>
      <c r="D690" s="2" t="n"/>
      <c r="E690" s="2" t="n"/>
      <c r="F690" s="2" t="n"/>
      <c r="G690" s="2" t="n"/>
      <c r="H690" s="2" t="n"/>
      <c r="I690" s="2" t="n"/>
      <c r="J690" s="2" t="n"/>
      <c r="K690" s="2" t="n"/>
      <c r="L690" s="2">
        <f>IF(K690="","",IF(K690="Nuovo",1,IF(K690="Tentativo contatto",1,IF(K690="Contattato",2,IF(K690="Qualificato",4,IF(K690="Visita fissata",5,IF(K690="Visita effettuata",6,IF(K690="Trattativa",7,IF(K690="Offerta",8,IF(K690="Prenotazione",9,IF(K690="Venduto",10,""))))))))))))</f>
        <v/>
      </c>
      <c r="M690" s="2" t="n"/>
      <c r="N690" s="2">
        <f>IF(L690&gt;=4,1,0)</f>
        <v/>
      </c>
      <c r="O690" s="2">
        <f>IF(L690&gt;=6,1,0)</f>
        <v/>
      </c>
      <c r="P690" s="2">
        <f>IF(L690&gt;=7,1,0)</f>
        <v/>
      </c>
      <c r="Q690" s="2">
        <f>IF(L690&gt;=8,1,0)</f>
        <v/>
      </c>
      <c r="R690" s="2">
        <f>IF(L690&gt;=9,1,0)</f>
        <v/>
      </c>
      <c r="S690" s="2">
        <f>IF(OR(L690=10,M690="Vinta"),1,0)</f>
        <v/>
      </c>
      <c r="T690" s="2">
        <f>IF(M690="Persa",1,0)</f>
        <v/>
      </c>
      <c r="U690" s="2" t="n"/>
      <c r="V690" s="2" t="n"/>
      <c r="W690" s="2" t="n"/>
      <c r="X690" s="2" t="n"/>
      <c r="Y690" s="17" t="n"/>
      <c r="Z690" s="17" t="n"/>
      <c r="AA690" s="17" t="n"/>
      <c r="AB690" s="2" t="n"/>
      <c r="AC690" s="2">
        <f>IF(B690="","",IF(AB690="",TODAY()-B690,AB690-B690))</f>
        <v/>
      </c>
      <c r="AD690" s="2" t="n"/>
      <c r="AE690" s="2" t="n"/>
      <c r="AF690" s="2" t="n"/>
      <c r="AG690" s="37">
        <f>IF(B690="","",MAX(B690,IF(U690="",0,U690),IF(W690="",0,W690),IF(AB690="",0,AB690),IF(AN690="",0,AN690)))</f>
        <v/>
      </c>
      <c r="AH690" s="11">
        <f>IF(AG690="","",TODAY()-AG690)</f>
        <v/>
      </c>
      <c r="AI690" s="11">
        <f>IF(B690="","",MIN(100,IF(J690&gt;=300000,20,IF(J690&gt;=200000,10,5))+IF(OR(C690="Referral",C690="Passaparola"),20,IF(OR(C690="Sito web",C690="LinkedIn",C690="Email marketing"),15,10))+IF(L690&gt;=8,25,IF(L690&gt;=6,18,IF(L690&gt;=4,12,5)))+IF(AND(V690&lt;&gt;"",V690&lt;&gt;"Non risponde",V690&lt;&gt;"Non interessato"),10,0)+IF(X690="Eseguita",10,0)+IF(Z690&gt;0,15,0)))</f>
        <v/>
      </c>
      <c r="AJ690" s="11">
        <f>IF(AI690="","",IF(AI690&gt;=80,"Hot",IF(AI690&gt;=60,"Alta",IF(AI690&gt;=40,"Media","Bassa"))))</f>
        <v/>
      </c>
      <c r="AK690" s="11">
        <f>IF(B690="","",IF(U690="",TODAY()-B690,U690-B690))</f>
        <v/>
      </c>
      <c r="AL690" s="11">
        <f>IF(B690="","",IF(M690="Vinta","Chiusa - vinta",IF(M690="Persa","Chiusa - persa",IF(AND(U690="",TODAY()-B690&gt;1),"Contattare subito",IF(AND(M690="In corso",AH690&gt;7),"Lead in stallo",IF(AND(AN690&lt;&gt;"",AN690&lt;TODAY(),M690="In corso"),"Follow-up scaduto",IF(AND(K690="Offerta",Y690="",W690&lt;&gt;"",TODAY()-W690&gt;3),"Verificare offerta","OK"))))))</f>
        <v/>
      </c>
      <c r="AM690" s="38" t="n"/>
      <c r="AN690" s="39" t="n"/>
      <c r="AO690" s="11">
        <f>IF(AND(AN690&lt;&gt;"",AN690&lt;TODAY(),M690="In corso"),1,0)</f>
        <v/>
      </c>
      <c r="AP690" s="84">
        <f>IF(B690="","",IF(OR(M690="Vinta",M690="Persa"),0,IF(AL690="Contattare subito",50,0)+IF(AL690="Follow-up scaduto",40,0)+IF(AL690="Lead in stallo",35,0)+IF(AJ690="Hot",30,IF(AJ690="Alta",20,IF(AJ690="Media",10,0)))+IF(AO690=1,10,0)+L690/10+ROW()/100000))</f>
        <v/>
      </c>
    </row>
    <row r="691">
      <c r="A691" s="2">
        <f>IF(B691="","",ROW()-1)</f>
        <v/>
      </c>
      <c r="B691" s="2" t="n"/>
      <c r="C691" s="2" t="n"/>
      <c r="D691" s="2" t="n"/>
      <c r="E691" s="2" t="n"/>
      <c r="F691" s="2" t="n"/>
      <c r="G691" s="2" t="n"/>
      <c r="H691" s="2" t="n"/>
      <c r="I691" s="2" t="n"/>
      <c r="J691" s="2" t="n"/>
      <c r="K691" s="2" t="n"/>
      <c r="L691" s="2">
        <f>IF(K691="","",IF(K691="Nuovo",1,IF(K691="Tentativo contatto",1,IF(K691="Contattato",2,IF(K691="Qualificato",4,IF(K691="Visita fissata",5,IF(K691="Visita effettuata",6,IF(K691="Trattativa",7,IF(K691="Offerta",8,IF(K691="Prenotazione",9,IF(K691="Venduto",10,""))))))))))))</f>
        <v/>
      </c>
      <c r="M691" s="2" t="n"/>
      <c r="N691" s="2">
        <f>IF(L691&gt;=4,1,0)</f>
        <v/>
      </c>
      <c r="O691" s="2">
        <f>IF(L691&gt;=6,1,0)</f>
        <v/>
      </c>
      <c r="P691" s="2">
        <f>IF(L691&gt;=7,1,0)</f>
        <v/>
      </c>
      <c r="Q691" s="2">
        <f>IF(L691&gt;=8,1,0)</f>
        <v/>
      </c>
      <c r="R691" s="2">
        <f>IF(L691&gt;=9,1,0)</f>
        <v/>
      </c>
      <c r="S691" s="2">
        <f>IF(OR(L691=10,M691="Vinta"),1,0)</f>
        <v/>
      </c>
      <c r="T691" s="2">
        <f>IF(M691="Persa",1,0)</f>
        <v/>
      </c>
      <c r="U691" s="2" t="n"/>
      <c r="V691" s="2" t="n"/>
      <c r="W691" s="2" t="n"/>
      <c r="X691" s="2" t="n"/>
      <c r="Y691" s="17" t="n"/>
      <c r="Z691" s="17" t="n"/>
      <c r="AA691" s="17" t="n"/>
      <c r="AB691" s="2" t="n"/>
      <c r="AC691" s="2">
        <f>IF(B691="","",IF(AB691="",TODAY()-B691,AB691-B691))</f>
        <v/>
      </c>
      <c r="AD691" s="2" t="n"/>
      <c r="AE691" s="2" t="n"/>
      <c r="AF691" s="2" t="n"/>
      <c r="AG691" s="37">
        <f>IF(B691="","",MAX(B691,IF(U691="",0,U691),IF(W691="",0,W691),IF(AB691="",0,AB691),IF(AN691="",0,AN691)))</f>
        <v/>
      </c>
      <c r="AH691" s="11">
        <f>IF(AG691="","",TODAY()-AG691)</f>
        <v/>
      </c>
      <c r="AI691" s="11">
        <f>IF(B691="","",MIN(100,IF(J691&gt;=300000,20,IF(J691&gt;=200000,10,5))+IF(OR(C691="Referral",C691="Passaparola"),20,IF(OR(C691="Sito web",C691="LinkedIn",C691="Email marketing"),15,10))+IF(L691&gt;=8,25,IF(L691&gt;=6,18,IF(L691&gt;=4,12,5)))+IF(AND(V691&lt;&gt;"",V691&lt;&gt;"Non risponde",V691&lt;&gt;"Non interessato"),10,0)+IF(X691="Eseguita",10,0)+IF(Z691&gt;0,15,0)))</f>
        <v/>
      </c>
      <c r="AJ691" s="11">
        <f>IF(AI691="","",IF(AI691&gt;=80,"Hot",IF(AI691&gt;=60,"Alta",IF(AI691&gt;=40,"Media","Bassa"))))</f>
        <v/>
      </c>
      <c r="AK691" s="11">
        <f>IF(B691="","",IF(U691="",TODAY()-B691,U691-B691))</f>
        <v/>
      </c>
      <c r="AL691" s="11">
        <f>IF(B691="","",IF(M691="Vinta","Chiusa - vinta",IF(M691="Persa","Chiusa - persa",IF(AND(U691="",TODAY()-B691&gt;1),"Contattare subito",IF(AND(M691="In corso",AH691&gt;7),"Lead in stallo",IF(AND(AN691&lt;&gt;"",AN691&lt;TODAY(),M691="In corso"),"Follow-up scaduto",IF(AND(K691="Offerta",Y691="",W691&lt;&gt;"",TODAY()-W691&gt;3),"Verificare offerta","OK"))))))</f>
        <v/>
      </c>
      <c r="AM691" s="38" t="n"/>
      <c r="AN691" s="39" t="n"/>
      <c r="AO691" s="11">
        <f>IF(AND(AN691&lt;&gt;"",AN691&lt;TODAY(),M691="In corso"),1,0)</f>
        <v/>
      </c>
      <c r="AP691" s="84">
        <f>IF(B691="","",IF(OR(M691="Vinta",M691="Persa"),0,IF(AL691="Contattare subito",50,0)+IF(AL691="Follow-up scaduto",40,0)+IF(AL691="Lead in stallo",35,0)+IF(AJ691="Hot",30,IF(AJ691="Alta",20,IF(AJ691="Media",10,0)))+IF(AO691=1,10,0)+L691/10+ROW()/100000))</f>
        <v/>
      </c>
    </row>
    <row r="692">
      <c r="A692" s="2">
        <f>IF(B692="","",ROW()-1)</f>
        <v/>
      </c>
      <c r="B692" s="2" t="n"/>
      <c r="C692" s="2" t="n"/>
      <c r="D692" s="2" t="n"/>
      <c r="E692" s="2" t="n"/>
      <c r="F692" s="2" t="n"/>
      <c r="G692" s="2" t="n"/>
      <c r="H692" s="2" t="n"/>
      <c r="I692" s="2" t="n"/>
      <c r="J692" s="2" t="n"/>
      <c r="K692" s="2" t="n"/>
      <c r="L692" s="2">
        <f>IF(K692="","",IF(K692="Nuovo",1,IF(K692="Tentativo contatto",1,IF(K692="Contattato",2,IF(K692="Qualificato",4,IF(K692="Visita fissata",5,IF(K692="Visita effettuata",6,IF(K692="Trattativa",7,IF(K692="Offerta",8,IF(K692="Prenotazione",9,IF(K692="Venduto",10,""))))))))))))</f>
        <v/>
      </c>
      <c r="M692" s="2" t="n"/>
      <c r="N692" s="2">
        <f>IF(L692&gt;=4,1,0)</f>
        <v/>
      </c>
      <c r="O692" s="2">
        <f>IF(L692&gt;=6,1,0)</f>
        <v/>
      </c>
      <c r="P692" s="2">
        <f>IF(L692&gt;=7,1,0)</f>
        <v/>
      </c>
      <c r="Q692" s="2">
        <f>IF(L692&gt;=8,1,0)</f>
        <v/>
      </c>
      <c r="R692" s="2">
        <f>IF(L692&gt;=9,1,0)</f>
        <v/>
      </c>
      <c r="S692" s="2">
        <f>IF(OR(L692=10,M692="Vinta"),1,0)</f>
        <v/>
      </c>
      <c r="T692" s="2">
        <f>IF(M692="Persa",1,0)</f>
        <v/>
      </c>
      <c r="U692" s="2" t="n"/>
      <c r="V692" s="2" t="n"/>
      <c r="W692" s="2" t="n"/>
      <c r="X692" s="2" t="n"/>
      <c r="Y692" s="17" t="n"/>
      <c r="Z692" s="17" t="n"/>
      <c r="AA692" s="17" t="n"/>
      <c r="AB692" s="2" t="n"/>
      <c r="AC692" s="2">
        <f>IF(B692="","",IF(AB692="",TODAY()-B692,AB692-B692))</f>
        <v/>
      </c>
      <c r="AD692" s="2" t="n"/>
      <c r="AE692" s="2" t="n"/>
      <c r="AF692" s="2" t="n"/>
      <c r="AG692" s="37">
        <f>IF(B692="","",MAX(B692,IF(U692="",0,U692),IF(W692="",0,W692),IF(AB692="",0,AB692),IF(AN692="",0,AN692)))</f>
        <v/>
      </c>
      <c r="AH692" s="11">
        <f>IF(AG692="","",TODAY()-AG692)</f>
        <v/>
      </c>
      <c r="AI692" s="11">
        <f>IF(B692="","",MIN(100,IF(J692&gt;=300000,20,IF(J692&gt;=200000,10,5))+IF(OR(C692="Referral",C692="Passaparola"),20,IF(OR(C692="Sito web",C692="LinkedIn",C692="Email marketing"),15,10))+IF(L692&gt;=8,25,IF(L692&gt;=6,18,IF(L692&gt;=4,12,5)))+IF(AND(V692&lt;&gt;"",V692&lt;&gt;"Non risponde",V692&lt;&gt;"Non interessato"),10,0)+IF(X692="Eseguita",10,0)+IF(Z692&gt;0,15,0)))</f>
        <v/>
      </c>
      <c r="AJ692" s="11">
        <f>IF(AI692="","",IF(AI692&gt;=80,"Hot",IF(AI692&gt;=60,"Alta",IF(AI692&gt;=40,"Media","Bassa"))))</f>
        <v/>
      </c>
      <c r="AK692" s="11">
        <f>IF(B692="","",IF(U692="",TODAY()-B692,U692-B692))</f>
        <v/>
      </c>
      <c r="AL692" s="11">
        <f>IF(B692="","",IF(M692="Vinta","Chiusa - vinta",IF(M692="Persa","Chiusa - persa",IF(AND(U692="",TODAY()-B692&gt;1),"Contattare subito",IF(AND(M692="In corso",AH692&gt;7),"Lead in stallo",IF(AND(AN692&lt;&gt;"",AN692&lt;TODAY(),M692="In corso"),"Follow-up scaduto",IF(AND(K692="Offerta",Y692="",W692&lt;&gt;"",TODAY()-W692&gt;3),"Verificare offerta","OK"))))))</f>
        <v/>
      </c>
      <c r="AM692" s="38" t="n"/>
      <c r="AN692" s="39" t="n"/>
      <c r="AO692" s="11">
        <f>IF(AND(AN692&lt;&gt;"",AN692&lt;TODAY(),M692="In corso"),1,0)</f>
        <v/>
      </c>
      <c r="AP692" s="84">
        <f>IF(B692="","",IF(OR(M692="Vinta",M692="Persa"),0,IF(AL692="Contattare subito",50,0)+IF(AL692="Follow-up scaduto",40,0)+IF(AL692="Lead in stallo",35,0)+IF(AJ692="Hot",30,IF(AJ692="Alta",20,IF(AJ692="Media",10,0)))+IF(AO692=1,10,0)+L692/10+ROW()/100000))</f>
        <v/>
      </c>
    </row>
    <row r="693">
      <c r="A693" s="2">
        <f>IF(B693="","",ROW()-1)</f>
        <v/>
      </c>
      <c r="B693" s="2" t="n"/>
      <c r="C693" s="2" t="n"/>
      <c r="D693" s="2" t="n"/>
      <c r="E693" s="2" t="n"/>
      <c r="F693" s="2" t="n"/>
      <c r="G693" s="2" t="n"/>
      <c r="H693" s="2" t="n"/>
      <c r="I693" s="2" t="n"/>
      <c r="J693" s="2" t="n"/>
      <c r="K693" s="2" t="n"/>
      <c r="L693" s="2">
        <f>IF(K693="","",IF(K693="Nuovo",1,IF(K693="Tentativo contatto",1,IF(K693="Contattato",2,IF(K693="Qualificato",4,IF(K693="Visita fissata",5,IF(K693="Visita effettuata",6,IF(K693="Trattativa",7,IF(K693="Offerta",8,IF(K693="Prenotazione",9,IF(K693="Venduto",10,""))))))))))))</f>
        <v/>
      </c>
      <c r="M693" s="2" t="n"/>
      <c r="N693" s="2">
        <f>IF(L693&gt;=4,1,0)</f>
        <v/>
      </c>
      <c r="O693" s="2">
        <f>IF(L693&gt;=6,1,0)</f>
        <v/>
      </c>
      <c r="P693" s="2">
        <f>IF(L693&gt;=7,1,0)</f>
        <v/>
      </c>
      <c r="Q693" s="2">
        <f>IF(L693&gt;=8,1,0)</f>
        <v/>
      </c>
      <c r="R693" s="2">
        <f>IF(L693&gt;=9,1,0)</f>
        <v/>
      </c>
      <c r="S693" s="2">
        <f>IF(OR(L693=10,M693="Vinta"),1,0)</f>
        <v/>
      </c>
      <c r="T693" s="2">
        <f>IF(M693="Persa",1,0)</f>
        <v/>
      </c>
      <c r="U693" s="2" t="n"/>
      <c r="V693" s="2" t="n"/>
      <c r="W693" s="2" t="n"/>
      <c r="X693" s="2" t="n"/>
      <c r="Y693" s="17" t="n"/>
      <c r="Z693" s="17" t="n"/>
      <c r="AA693" s="17" t="n"/>
      <c r="AB693" s="2" t="n"/>
      <c r="AC693" s="2">
        <f>IF(B693="","",IF(AB693="",TODAY()-B693,AB693-B693))</f>
        <v/>
      </c>
      <c r="AD693" s="2" t="n"/>
      <c r="AE693" s="2" t="n"/>
      <c r="AF693" s="2" t="n"/>
      <c r="AG693" s="37">
        <f>IF(B693="","",MAX(B693,IF(U693="",0,U693),IF(W693="",0,W693),IF(AB693="",0,AB693),IF(AN693="",0,AN693)))</f>
        <v/>
      </c>
      <c r="AH693" s="11">
        <f>IF(AG693="","",TODAY()-AG693)</f>
        <v/>
      </c>
      <c r="AI693" s="11">
        <f>IF(B693="","",MIN(100,IF(J693&gt;=300000,20,IF(J693&gt;=200000,10,5))+IF(OR(C693="Referral",C693="Passaparola"),20,IF(OR(C693="Sito web",C693="LinkedIn",C693="Email marketing"),15,10))+IF(L693&gt;=8,25,IF(L693&gt;=6,18,IF(L693&gt;=4,12,5)))+IF(AND(V693&lt;&gt;"",V693&lt;&gt;"Non risponde",V693&lt;&gt;"Non interessato"),10,0)+IF(X693="Eseguita",10,0)+IF(Z693&gt;0,15,0)))</f>
        <v/>
      </c>
      <c r="AJ693" s="11">
        <f>IF(AI693="","",IF(AI693&gt;=80,"Hot",IF(AI693&gt;=60,"Alta",IF(AI693&gt;=40,"Media","Bassa"))))</f>
        <v/>
      </c>
      <c r="AK693" s="11">
        <f>IF(B693="","",IF(U693="",TODAY()-B693,U693-B693))</f>
        <v/>
      </c>
      <c r="AL693" s="11">
        <f>IF(B693="","",IF(M693="Vinta","Chiusa - vinta",IF(M693="Persa","Chiusa - persa",IF(AND(U693="",TODAY()-B693&gt;1),"Contattare subito",IF(AND(M693="In corso",AH693&gt;7),"Lead in stallo",IF(AND(AN693&lt;&gt;"",AN693&lt;TODAY(),M693="In corso"),"Follow-up scaduto",IF(AND(K693="Offerta",Y693="",W693&lt;&gt;"",TODAY()-W693&gt;3),"Verificare offerta","OK"))))))</f>
        <v/>
      </c>
      <c r="AM693" s="38" t="n"/>
      <c r="AN693" s="39" t="n"/>
      <c r="AO693" s="11">
        <f>IF(AND(AN693&lt;&gt;"",AN693&lt;TODAY(),M693="In corso"),1,0)</f>
        <v/>
      </c>
      <c r="AP693" s="84">
        <f>IF(B693="","",IF(OR(M693="Vinta",M693="Persa"),0,IF(AL693="Contattare subito",50,0)+IF(AL693="Follow-up scaduto",40,0)+IF(AL693="Lead in stallo",35,0)+IF(AJ693="Hot",30,IF(AJ693="Alta",20,IF(AJ693="Media",10,0)))+IF(AO693=1,10,0)+L693/10+ROW()/100000))</f>
        <v/>
      </c>
    </row>
    <row r="694">
      <c r="A694" s="2">
        <f>IF(B694="","",ROW()-1)</f>
        <v/>
      </c>
      <c r="B694" s="2" t="n"/>
      <c r="C694" s="2" t="n"/>
      <c r="D694" s="2" t="n"/>
      <c r="E694" s="2" t="n"/>
      <c r="F694" s="2" t="n"/>
      <c r="G694" s="2" t="n"/>
      <c r="H694" s="2" t="n"/>
      <c r="I694" s="2" t="n"/>
      <c r="J694" s="2" t="n"/>
      <c r="K694" s="2" t="n"/>
      <c r="L694" s="2">
        <f>IF(K694="","",IF(K694="Nuovo",1,IF(K694="Tentativo contatto",1,IF(K694="Contattato",2,IF(K694="Qualificato",4,IF(K694="Visita fissata",5,IF(K694="Visita effettuata",6,IF(K694="Trattativa",7,IF(K694="Offerta",8,IF(K694="Prenotazione",9,IF(K694="Venduto",10,""))))))))))))</f>
        <v/>
      </c>
      <c r="M694" s="2" t="n"/>
      <c r="N694" s="2">
        <f>IF(L694&gt;=4,1,0)</f>
        <v/>
      </c>
      <c r="O694" s="2">
        <f>IF(L694&gt;=6,1,0)</f>
        <v/>
      </c>
      <c r="P694" s="2">
        <f>IF(L694&gt;=7,1,0)</f>
        <v/>
      </c>
      <c r="Q694" s="2">
        <f>IF(L694&gt;=8,1,0)</f>
        <v/>
      </c>
      <c r="R694" s="2">
        <f>IF(L694&gt;=9,1,0)</f>
        <v/>
      </c>
      <c r="S694" s="2">
        <f>IF(OR(L694=10,M694="Vinta"),1,0)</f>
        <v/>
      </c>
      <c r="T694" s="2">
        <f>IF(M694="Persa",1,0)</f>
        <v/>
      </c>
      <c r="U694" s="2" t="n"/>
      <c r="V694" s="2" t="n"/>
      <c r="W694" s="2" t="n"/>
      <c r="X694" s="2" t="n"/>
      <c r="Y694" s="17" t="n"/>
      <c r="Z694" s="17" t="n"/>
      <c r="AA694" s="17" t="n"/>
      <c r="AB694" s="2" t="n"/>
      <c r="AC694" s="2">
        <f>IF(B694="","",IF(AB694="",TODAY()-B694,AB694-B694))</f>
        <v/>
      </c>
      <c r="AD694" s="2" t="n"/>
      <c r="AE694" s="2" t="n"/>
      <c r="AF694" s="2" t="n"/>
      <c r="AG694" s="37">
        <f>IF(B694="","",MAX(B694,IF(U694="",0,U694),IF(W694="",0,W694),IF(AB694="",0,AB694),IF(AN694="",0,AN694)))</f>
        <v/>
      </c>
      <c r="AH694" s="11">
        <f>IF(AG694="","",TODAY()-AG694)</f>
        <v/>
      </c>
      <c r="AI694" s="11">
        <f>IF(B694="","",MIN(100,IF(J694&gt;=300000,20,IF(J694&gt;=200000,10,5))+IF(OR(C694="Referral",C694="Passaparola"),20,IF(OR(C694="Sito web",C694="LinkedIn",C694="Email marketing"),15,10))+IF(L694&gt;=8,25,IF(L694&gt;=6,18,IF(L694&gt;=4,12,5)))+IF(AND(V694&lt;&gt;"",V694&lt;&gt;"Non risponde",V694&lt;&gt;"Non interessato"),10,0)+IF(X694="Eseguita",10,0)+IF(Z694&gt;0,15,0)))</f>
        <v/>
      </c>
      <c r="AJ694" s="11">
        <f>IF(AI694="","",IF(AI694&gt;=80,"Hot",IF(AI694&gt;=60,"Alta",IF(AI694&gt;=40,"Media","Bassa"))))</f>
        <v/>
      </c>
      <c r="AK694" s="11">
        <f>IF(B694="","",IF(U694="",TODAY()-B694,U694-B694))</f>
        <v/>
      </c>
      <c r="AL694" s="11">
        <f>IF(B694="","",IF(M694="Vinta","Chiusa - vinta",IF(M694="Persa","Chiusa - persa",IF(AND(U694="",TODAY()-B694&gt;1),"Contattare subito",IF(AND(M694="In corso",AH694&gt;7),"Lead in stallo",IF(AND(AN694&lt;&gt;"",AN694&lt;TODAY(),M694="In corso"),"Follow-up scaduto",IF(AND(K694="Offerta",Y694="",W694&lt;&gt;"",TODAY()-W694&gt;3),"Verificare offerta","OK"))))))</f>
        <v/>
      </c>
      <c r="AM694" s="38" t="n"/>
      <c r="AN694" s="39" t="n"/>
      <c r="AO694" s="11">
        <f>IF(AND(AN694&lt;&gt;"",AN694&lt;TODAY(),M694="In corso"),1,0)</f>
        <v/>
      </c>
      <c r="AP694" s="84">
        <f>IF(B694="","",IF(OR(M694="Vinta",M694="Persa"),0,IF(AL694="Contattare subito",50,0)+IF(AL694="Follow-up scaduto",40,0)+IF(AL694="Lead in stallo",35,0)+IF(AJ694="Hot",30,IF(AJ694="Alta",20,IF(AJ694="Media",10,0)))+IF(AO694=1,10,0)+L694/10+ROW()/100000))</f>
        <v/>
      </c>
    </row>
    <row r="695">
      <c r="A695" s="2">
        <f>IF(B695="","",ROW()-1)</f>
        <v/>
      </c>
      <c r="B695" s="2" t="n"/>
      <c r="C695" s="2" t="n"/>
      <c r="D695" s="2" t="n"/>
      <c r="E695" s="2" t="n"/>
      <c r="F695" s="2" t="n"/>
      <c r="G695" s="2" t="n"/>
      <c r="H695" s="2" t="n"/>
      <c r="I695" s="2" t="n"/>
      <c r="J695" s="2" t="n"/>
      <c r="K695" s="2" t="n"/>
      <c r="L695" s="2">
        <f>IF(K695="","",IF(K695="Nuovo",1,IF(K695="Tentativo contatto",1,IF(K695="Contattato",2,IF(K695="Qualificato",4,IF(K695="Visita fissata",5,IF(K695="Visita effettuata",6,IF(K695="Trattativa",7,IF(K695="Offerta",8,IF(K695="Prenotazione",9,IF(K695="Venduto",10,""))))))))))))</f>
        <v/>
      </c>
      <c r="M695" s="2" t="n"/>
      <c r="N695" s="2">
        <f>IF(L695&gt;=4,1,0)</f>
        <v/>
      </c>
      <c r="O695" s="2">
        <f>IF(L695&gt;=6,1,0)</f>
        <v/>
      </c>
      <c r="P695" s="2">
        <f>IF(L695&gt;=7,1,0)</f>
        <v/>
      </c>
      <c r="Q695" s="2">
        <f>IF(L695&gt;=8,1,0)</f>
        <v/>
      </c>
      <c r="R695" s="2">
        <f>IF(L695&gt;=9,1,0)</f>
        <v/>
      </c>
      <c r="S695" s="2">
        <f>IF(OR(L695=10,M695="Vinta"),1,0)</f>
        <v/>
      </c>
      <c r="T695" s="2">
        <f>IF(M695="Persa",1,0)</f>
        <v/>
      </c>
      <c r="U695" s="2" t="n"/>
      <c r="V695" s="2" t="n"/>
      <c r="W695" s="2" t="n"/>
      <c r="X695" s="2" t="n"/>
      <c r="Y695" s="17" t="n"/>
      <c r="Z695" s="17" t="n"/>
      <c r="AA695" s="17" t="n"/>
      <c r="AB695" s="2" t="n"/>
      <c r="AC695" s="2">
        <f>IF(B695="","",IF(AB695="",TODAY()-B695,AB695-B695))</f>
        <v/>
      </c>
      <c r="AD695" s="2" t="n"/>
      <c r="AE695" s="2" t="n"/>
      <c r="AF695" s="2" t="n"/>
      <c r="AG695" s="37">
        <f>IF(B695="","",MAX(B695,IF(U695="",0,U695),IF(W695="",0,W695),IF(AB695="",0,AB695),IF(AN695="",0,AN695)))</f>
        <v/>
      </c>
      <c r="AH695" s="11">
        <f>IF(AG695="","",TODAY()-AG695)</f>
        <v/>
      </c>
      <c r="AI695" s="11">
        <f>IF(B695="","",MIN(100,IF(J695&gt;=300000,20,IF(J695&gt;=200000,10,5))+IF(OR(C695="Referral",C695="Passaparola"),20,IF(OR(C695="Sito web",C695="LinkedIn",C695="Email marketing"),15,10))+IF(L695&gt;=8,25,IF(L695&gt;=6,18,IF(L695&gt;=4,12,5)))+IF(AND(V695&lt;&gt;"",V695&lt;&gt;"Non risponde",V695&lt;&gt;"Non interessato"),10,0)+IF(X695="Eseguita",10,0)+IF(Z695&gt;0,15,0)))</f>
        <v/>
      </c>
      <c r="AJ695" s="11">
        <f>IF(AI695="","",IF(AI695&gt;=80,"Hot",IF(AI695&gt;=60,"Alta",IF(AI695&gt;=40,"Media","Bassa"))))</f>
        <v/>
      </c>
      <c r="AK695" s="11">
        <f>IF(B695="","",IF(U695="",TODAY()-B695,U695-B695))</f>
        <v/>
      </c>
      <c r="AL695" s="11">
        <f>IF(B695="","",IF(M695="Vinta","Chiusa - vinta",IF(M695="Persa","Chiusa - persa",IF(AND(U695="",TODAY()-B695&gt;1),"Contattare subito",IF(AND(M695="In corso",AH695&gt;7),"Lead in stallo",IF(AND(AN695&lt;&gt;"",AN695&lt;TODAY(),M695="In corso"),"Follow-up scaduto",IF(AND(K695="Offerta",Y695="",W695&lt;&gt;"",TODAY()-W695&gt;3),"Verificare offerta","OK"))))))</f>
        <v/>
      </c>
      <c r="AM695" s="38" t="n"/>
      <c r="AN695" s="39" t="n"/>
      <c r="AO695" s="11">
        <f>IF(AND(AN695&lt;&gt;"",AN695&lt;TODAY(),M695="In corso"),1,0)</f>
        <v/>
      </c>
      <c r="AP695" s="84">
        <f>IF(B695="","",IF(OR(M695="Vinta",M695="Persa"),0,IF(AL695="Contattare subito",50,0)+IF(AL695="Follow-up scaduto",40,0)+IF(AL695="Lead in stallo",35,0)+IF(AJ695="Hot",30,IF(AJ695="Alta",20,IF(AJ695="Media",10,0)))+IF(AO695=1,10,0)+L695/10+ROW()/100000))</f>
        <v/>
      </c>
    </row>
    <row r="696">
      <c r="A696" s="2">
        <f>IF(B696="","",ROW()-1)</f>
        <v/>
      </c>
      <c r="B696" s="2" t="n"/>
      <c r="C696" s="2" t="n"/>
      <c r="D696" s="2" t="n"/>
      <c r="E696" s="2" t="n"/>
      <c r="F696" s="2" t="n"/>
      <c r="G696" s="2" t="n"/>
      <c r="H696" s="2" t="n"/>
      <c r="I696" s="2" t="n"/>
      <c r="J696" s="2" t="n"/>
      <c r="K696" s="2" t="n"/>
      <c r="L696" s="2">
        <f>IF(K696="","",IF(K696="Nuovo",1,IF(K696="Tentativo contatto",1,IF(K696="Contattato",2,IF(K696="Qualificato",4,IF(K696="Visita fissata",5,IF(K696="Visita effettuata",6,IF(K696="Trattativa",7,IF(K696="Offerta",8,IF(K696="Prenotazione",9,IF(K696="Venduto",10,""))))))))))))</f>
        <v/>
      </c>
      <c r="M696" s="2" t="n"/>
      <c r="N696" s="2">
        <f>IF(L696&gt;=4,1,0)</f>
        <v/>
      </c>
      <c r="O696" s="2">
        <f>IF(L696&gt;=6,1,0)</f>
        <v/>
      </c>
      <c r="P696" s="2">
        <f>IF(L696&gt;=7,1,0)</f>
        <v/>
      </c>
      <c r="Q696" s="2">
        <f>IF(L696&gt;=8,1,0)</f>
        <v/>
      </c>
      <c r="R696" s="2">
        <f>IF(L696&gt;=9,1,0)</f>
        <v/>
      </c>
      <c r="S696" s="2">
        <f>IF(OR(L696=10,M696="Vinta"),1,0)</f>
        <v/>
      </c>
      <c r="T696" s="2">
        <f>IF(M696="Persa",1,0)</f>
        <v/>
      </c>
      <c r="U696" s="2" t="n"/>
      <c r="V696" s="2" t="n"/>
      <c r="W696" s="2" t="n"/>
      <c r="X696" s="2" t="n"/>
      <c r="Y696" s="17" t="n"/>
      <c r="Z696" s="17" t="n"/>
      <c r="AA696" s="17" t="n"/>
      <c r="AB696" s="2" t="n"/>
      <c r="AC696" s="2">
        <f>IF(B696="","",IF(AB696="",TODAY()-B696,AB696-B696))</f>
        <v/>
      </c>
      <c r="AD696" s="2" t="n"/>
      <c r="AE696" s="2" t="n"/>
      <c r="AF696" s="2" t="n"/>
      <c r="AG696" s="37">
        <f>IF(B696="","",MAX(B696,IF(U696="",0,U696),IF(W696="",0,W696),IF(AB696="",0,AB696),IF(AN696="",0,AN696)))</f>
        <v/>
      </c>
      <c r="AH696" s="11">
        <f>IF(AG696="","",TODAY()-AG696)</f>
        <v/>
      </c>
      <c r="AI696" s="11">
        <f>IF(B696="","",MIN(100,IF(J696&gt;=300000,20,IF(J696&gt;=200000,10,5))+IF(OR(C696="Referral",C696="Passaparola"),20,IF(OR(C696="Sito web",C696="LinkedIn",C696="Email marketing"),15,10))+IF(L696&gt;=8,25,IF(L696&gt;=6,18,IF(L696&gt;=4,12,5)))+IF(AND(V696&lt;&gt;"",V696&lt;&gt;"Non risponde",V696&lt;&gt;"Non interessato"),10,0)+IF(X696="Eseguita",10,0)+IF(Z696&gt;0,15,0)))</f>
        <v/>
      </c>
      <c r="AJ696" s="11">
        <f>IF(AI696="","",IF(AI696&gt;=80,"Hot",IF(AI696&gt;=60,"Alta",IF(AI696&gt;=40,"Media","Bassa"))))</f>
        <v/>
      </c>
      <c r="AK696" s="11">
        <f>IF(B696="","",IF(U696="",TODAY()-B696,U696-B696))</f>
        <v/>
      </c>
      <c r="AL696" s="11">
        <f>IF(B696="","",IF(M696="Vinta","Chiusa - vinta",IF(M696="Persa","Chiusa - persa",IF(AND(U696="",TODAY()-B696&gt;1),"Contattare subito",IF(AND(M696="In corso",AH696&gt;7),"Lead in stallo",IF(AND(AN696&lt;&gt;"",AN696&lt;TODAY(),M696="In corso"),"Follow-up scaduto",IF(AND(K696="Offerta",Y696="",W696&lt;&gt;"",TODAY()-W696&gt;3),"Verificare offerta","OK"))))))</f>
        <v/>
      </c>
      <c r="AM696" s="38" t="n"/>
      <c r="AN696" s="39" t="n"/>
      <c r="AO696" s="11">
        <f>IF(AND(AN696&lt;&gt;"",AN696&lt;TODAY(),M696="In corso"),1,0)</f>
        <v/>
      </c>
      <c r="AP696" s="84">
        <f>IF(B696="","",IF(OR(M696="Vinta",M696="Persa"),0,IF(AL696="Contattare subito",50,0)+IF(AL696="Follow-up scaduto",40,0)+IF(AL696="Lead in stallo",35,0)+IF(AJ696="Hot",30,IF(AJ696="Alta",20,IF(AJ696="Media",10,0)))+IF(AO696=1,10,0)+L696/10+ROW()/100000))</f>
        <v/>
      </c>
    </row>
    <row r="697">
      <c r="A697" s="2">
        <f>IF(B697="","",ROW()-1)</f>
        <v/>
      </c>
      <c r="B697" s="2" t="n"/>
      <c r="C697" s="2" t="n"/>
      <c r="D697" s="2" t="n"/>
      <c r="E697" s="2" t="n"/>
      <c r="F697" s="2" t="n"/>
      <c r="G697" s="2" t="n"/>
      <c r="H697" s="2" t="n"/>
      <c r="I697" s="2" t="n"/>
      <c r="J697" s="2" t="n"/>
      <c r="K697" s="2" t="n"/>
      <c r="L697" s="2">
        <f>IF(K697="","",IF(K697="Nuovo",1,IF(K697="Tentativo contatto",1,IF(K697="Contattato",2,IF(K697="Qualificato",4,IF(K697="Visita fissata",5,IF(K697="Visita effettuata",6,IF(K697="Trattativa",7,IF(K697="Offerta",8,IF(K697="Prenotazione",9,IF(K697="Venduto",10,""))))))))))))</f>
        <v/>
      </c>
      <c r="M697" s="2" t="n"/>
      <c r="N697" s="2">
        <f>IF(L697&gt;=4,1,0)</f>
        <v/>
      </c>
      <c r="O697" s="2">
        <f>IF(L697&gt;=6,1,0)</f>
        <v/>
      </c>
      <c r="P697" s="2">
        <f>IF(L697&gt;=7,1,0)</f>
        <v/>
      </c>
      <c r="Q697" s="2">
        <f>IF(L697&gt;=8,1,0)</f>
        <v/>
      </c>
      <c r="R697" s="2">
        <f>IF(L697&gt;=9,1,0)</f>
        <v/>
      </c>
      <c r="S697" s="2">
        <f>IF(OR(L697=10,M697="Vinta"),1,0)</f>
        <v/>
      </c>
      <c r="T697" s="2">
        <f>IF(M697="Persa",1,0)</f>
        <v/>
      </c>
      <c r="U697" s="2" t="n"/>
      <c r="V697" s="2" t="n"/>
      <c r="W697" s="2" t="n"/>
      <c r="X697" s="2" t="n"/>
      <c r="Y697" s="17" t="n"/>
      <c r="Z697" s="17" t="n"/>
      <c r="AA697" s="17" t="n"/>
      <c r="AB697" s="2" t="n"/>
      <c r="AC697" s="2">
        <f>IF(B697="","",IF(AB697="",TODAY()-B697,AB697-B697))</f>
        <v/>
      </c>
      <c r="AD697" s="2" t="n"/>
      <c r="AE697" s="2" t="n"/>
      <c r="AF697" s="2" t="n"/>
      <c r="AG697" s="37">
        <f>IF(B697="","",MAX(B697,IF(U697="",0,U697),IF(W697="",0,W697),IF(AB697="",0,AB697),IF(AN697="",0,AN697)))</f>
        <v/>
      </c>
      <c r="AH697" s="11">
        <f>IF(AG697="","",TODAY()-AG697)</f>
        <v/>
      </c>
      <c r="AI697" s="11">
        <f>IF(B697="","",MIN(100,IF(J697&gt;=300000,20,IF(J697&gt;=200000,10,5))+IF(OR(C697="Referral",C697="Passaparola"),20,IF(OR(C697="Sito web",C697="LinkedIn",C697="Email marketing"),15,10))+IF(L697&gt;=8,25,IF(L697&gt;=6,18,IF(L697&gt;=4,12,5)))+IF(AND(V697&lt;&gt;"",V697&lt;&gt;"Non risponde",V697&lt;&gt;"Non interessato"),10,0)+IF(X697="Eseguita",10,0)+IF(Z697&gt;0,15,0)))</f>
        <v/>
      </c>
      <c r="AJ697" s="11">
        <f>IF(AI697="","",IF(AI697&gt;=80,"Hot",IF(AI697&gt;=60,"Alta",IF(AI697&gt;=40,"Media","Bassa"))))</f>
        <v/>
      </c>
      <c r="AK697" s="11">
        <f>IF(B697="","",IF(U697="",TODAY()-B697,U697-B697))</f>
        <v/>
      </c>
      <c r="AL697" s="11">
        <f>IF(B697="","",IF(M697="Vinta","Chiusa - vinta",IF(M697="Persa","Chiusa - persa",IF(AND(U697="",TODAY()-B697&gt;1),"Contattare subito",IF(AND(M697="In corso",AH697&gt;7),"Lead in stallo",IF(AND(AN697&lt;&gt;"",AN697&lt;TODAY(),M697="In corso"),"Follow-up scaduto",IF(AND(K697="Offerta",Y697="",W697&lt;&gt;"",TODAY()-W697&gt;3),"Verificare offerta","OK"))))))</f>
        <v/>
      </c>
      <c r="AM697" s="38" t="n"/>
      <c r="AN697" s="39" t="n"/>
      <c r="AO697" s="11">
        <f>IF(AND(AN697&lt;&gt;"",AN697&lt;TODAY(),M697="In corso"),1,0)</f>
        <v/>
      </c>
      <c r="AP697" s="84">
        <f>IF(B697="","",IF(OR(M697="Vinta",M697="Persa"),0,IF(AL697="Contattare subito",50,0)+IF(AL697="Follow-up scaduto",40,0)+IF(AL697="Lead in stallo",35,0)+IF(AJ697="Hot",30,IF(AJ697="Alta",20,IF(AJ697="Media",10,0)))+IF(AO697=1,10,0)+L697/10+ROW()/100000))</f>
        <v/>
      </c>
    </row>
    <row r="698">
      <c r="A698" s="2">
        <f>IF(B698="","",ROW()-1)</f>
        <v/>
      </c>
      <c r="B698" s="2" t="n"/>
      <c r="C698" s="2" t="n"/>
      <c r="D698" s="2" t="n"/>
      <c r="E698" s="2" t="n"/>
      <c r="F698" s="2" t="n"/>
      <c r="G698" s="2" t="n"/>
      <c r="H698" s="2" t="n"/>
      <c r="I698" s="2" t="n"/>
      <c r="J698" s="2" t="n"/>
      <c r="K698" s="2" t="n"/>
      <c r="L698" s="2">
        <f>IF(K698="","",IF(K698="Nuovo",1,IF(K698="Tentativo contatto",1,IF(K698="Contattato",2,IF(K698="Qualificato",4,IF(K698="Visita fissata",5,IF(K698="Visita effettuata",6,IF(K698="Trattativa",7,IF(K698="Offerta",8,IF(K698="Prenotazione",9,IF(K698="Venduto",10,""))))))))))))</f>
        <v/>
      </c>
      <c r="M698" s="2" t="n"/>
      <c r="N698" s="2">
        <f>IF(L698&gt;=4,1,0)</f>
        <v/>
      </c>
      <c r="O698" s="2">
        <f>IF(L698&gt;=6,1,0)</f>
        <v/>
      </c>
      <c r="P698" s="2">
        <f>IF(L698&gt;=7,1,0)</f>
        <v/>
      </c>
      <c r="Q698" s="2">
        <f>IF(L698&gt;=8,1,0)</f>
        <v/>
      </c>
      <c r="R698" s="2">
        <f>IF(L698&gt;=9,1,0)</f>
        <v/>
      </c>
      <c r="S698" s="2">
        <f>IF(OR(L698=10,M698="Vinta"),1,0)</f>
        <v/>
      </c>
      <c r="T698" s="2">
        <f>IF(M698="Persa",1,0)</f>
        <v/>
      </c>
      <c r="U698" s="2" t="n"/>
      <c r="V698" s="2" t="n"/>
      <c r="W698" s="2" t="n"/>
      <c r="X698" s="2" t="n"/>
      <c r="Y698" s="17" t="n"/>
      <c r="Z698" s="17" t="n"/>
      <c r="AA698" s="17" t="n"/>
      <c r="AB698" s="2" t="n"/>
      <c r="AC698" s="2">
        <f>IF(B698="","",IF(AB698="",TODAY()-B698,AB698-B698))</f>
        <v/>
      </c>
      <c r="AD698" s="2" t="n"/>
      <c r="AE698" s="2" t="n"/>
      <c r="AF698" s="2" t="n"/>
      <c r="AG698" s="37">
        <f>IF(B698="","",MAX(B698,IF(U698="",0,U698),IF(W698="",0,W698),IF(AB698="",0,AB698),IF(AN698="",0,AN698)))</f>
        <v/>
      </c>
      <c r="AH698" s="11">
        <f>IF(AG698="","",TODAY()-AG698)</f>
        <v/>
      </c>
      <c r="AI698" s="11">
        <f>IF(B698="","",MIN(100,IF(J698&gt;=300000,20,IF(J698&gt;=200000,10,5))+IF(OR(C698="Referral",C698="Passaparola"),20,IF(OR(C698="Sito web",C698="LinkedIn",C698="Email marketing"),15,10))+IF(L698&gt;=8,25,IF(L698&gt;=6,18,IF(L698&gt;=4,12,5)))+IF(AND(V698&lt;&gt;"",V698&lt;&gt;"Non risponde",V698&lt;&gt;"Non interessato"),10,0)+IF(X698="Eseguita",10,0)+IF(Z698&gt;0,15,0)))</f>
        <v/>
      </c>
      <c r="AJ698" s="11">
        <f>IF(AI698="","",IF(AI698&gt;=80,"Hot",IF(AI698&gt;=60,"Alta",IF(AI698&gt;=40,"Media","Bassa"))))</f>
        <v/>
      </c>
      <c r="AK698" s="11">
        <f>IF(B698="","",IF(U698="",TODAY()-B698,U698-B698))</f>
        <v/>
      </c>
      <c r="AL698" s="11">
        <f>IF(B698="","",IF(M698="Vinta","Chiusa - vinta",IF(M698="Persa","Chiusa - persa",IF(AND(U698="",TODAY()-B698&gt;1),"Contattare subito",IF(AND(M698="In corso",AH698&gt;7),"Lead in stallo",IF(AND(AN698&lt;&gt;"",AN698&lt;TODAY(),M698="In corso"),"Follow-up scaduto",IF(AND(K698="Offerta",Y698="",W698&lt;&gt;"",TODAY()-W698&gt;3),"Verificare offerta","OK"))))))</f>
        <v/>
      </c>
      <c r="AM698" s="38" t="n"/>
      <c r="AN698" s="39" t="n"/>
      <c r="AO698" s="11">
        <f>IF(AND(AN698&lt;&gt;"",AN698&lt;TODAY(),M698="In corso"),1,0)</f>
        <v/>
      </c>
      <c r="AP698" s="84">
        <f>IF(B698="","",IF(OR(M698="Vinta",M698="Persa"),0,IF(AL698="Contattare subito",50,0)+IF(AL698="Follow-up scaduto",40,0)+IF(AL698="Lead in stallo",35,0)+IF(AJ698="Hot",30,IF(AJ698="Alta",20,IF(AJ698="Media",10,0)))+IF(AO698=1,10,0)+L698/10+ROW()/100000))</f>
        <v/>
      </c>
    </row>
    <row r="699">
      <c r="A699" s="2">
        <f>IF(B699="","",ROW()-1)</f>
        <v/>
      </c>
      <c r="B699" s="2" t="n"/>
      <c r="C699" s="2" t="n"/>
      <c r="D699" s="2" t="n"/>
      <c r="E699" s="2" t="n"/>
      <c r="F699" s="2" t="n"/>
      <c r="G699" s="2" t="n"/>
      <c r="H699" s="2" t="n"/>
      <c r="I699" s="2" t="n"/>
      <c r="J699" s="2" t="n"/>
      <c r="K699" s="2" t="n"/>
      <c r="L699" s="2">
        <f>IF(K699="","",IF(K699="Nuovo",1,IF(K699="Tentativo contatto",1,IF(K699="Contattato",2,IF(K699="Qualificato",4,IF(K699="Visita fissata",5,IF(K699="Visita effettuata",6,IF(K699="Trattativa",7,IF(K699="Offerta",8,IF(K699="Prenotazione",9,IF(K699="Venduto",10,""))))))))))))</f>
        <v/>
      </c>
      <c r="M699" s="2" t="n"/>
      <c r="N699" s="2">
        <f>IF(L699&gt;=4,1,0)</f>
        <v/>
      </c>
      <c r="O699" s="2">
        <f>IF(L699&gt;=6,1,0)</f>
        <v/>
      </c>
      <c r="P699" s="2">
        <f>IF(L699&gt;=7,1,0)</f>
        <v/>
      </c>
      <c r="Q699" s="2">
        <f>IF(L699&gt;=8,1,0)</f>
        <v/>
      </c>
      <c r="R699" s="2">
        <f>IF(L699&gt;=9,1,0)</f>
        <v/>
      </c>
      <c r="S699" s="2">
        <f>IF(OR(L699=10,M699="Vinta"),1,0)</f>
        <v/>
      </c>
      <c r="T699" s="2">
        <f>IF(M699="Persa",1,0)</f>
        <v/>
      </c>
      <c r="U699" s="2" t="n"/>
      <c r="V699" s="2" t="n"/>
      <c r="W699" s="2" t="n"/>
      <c r="X699" s="2" t="n"/>
      <c r="Y699" s="17" t="n"/>
      <c r="Z699" s="17" t="n"/>
      <c r="AA699" s="17" t="n"/>
      <c r="AB699" s="2" t="n"/>
      <c r="AC699" s="2">
        <f>IF(B699="","",IF(AB699="",TODAY()-B699,AB699-B699))</f>
        <v/>
      </c>
      <c r="AD699" s="2" t="n"/>
      <c r="AE699" s="2" t="n"/>
      <c r="AF699" s="2" t="n"/>
      <c r="AG699" s="37">
        <f>IF(B699="","",MAX(B699,IF(U699="",0,U699),IF(W699="",0,W699),IF(AB699="",0,AB699),IF(AN699="",0,AN699)))</f>
        <v/>
      </c>
      <c r="AH699" s="11">
        <f>IF(AG699="","",TODAY()-AG699)</f>
        <v/>
      </c>
      <c r="AI699" s="11">
        <f>IF(B699="","",MIN(100,IF(J699&gt;=300000,20,IF(J699&gt;=200000,10,5))+IF(OR(C699="Referral",C699="Passaparola"),20,IF(OR(C699="Sito web",C699="LinkedIn",C699="Email marketing"),15,10))+IF(L699&gt;=8,25,IF(L699&gt;=6,18,IF(L699&gt;=4,12,5)))+IF(AND(V699&lt;&gt;"",V699&lt;&gt;"Non risponde",V699&lt;&gt;"Non interessato"),10,0)+IF(X699="Eseguita",10,0)+IF(Z699&gt;0,15,0)))</f>
        <v/>
      </c>
      <c r="AJ699" s="11">
        <f>IF(AI699="","",IF(AI699&gt;=80,"Hot",IF(AI699&gt;=60,"Alta",IF(AI699&gt;=40,"Media","Bassa"))))</f>
        <v/>
      </c>
      <c r="AK699" s="11">
        <f>IF(B699="","",IF(U699="",TODAY()-B699,U699-B699))</f>
        <v/>
      </c>
      <c r="AL699" s="11">
        <f>IF(B699="","",IF(M699="Vinta","Chiusa - vinta",IF(M699="Persa","Chiusa - persa",IF(AND(U699="",TODAY()-B699&gt;1),"Contattare subito",IF(AND(M699="In corso",AH699&gt;7),"Lead in stallo",IF(AND(AN699&lt;&gt;"",AN699&lt;TODAY(),M699="In corso"),"Follow-up scaduto",IF(AND(K699="Offerta",Y699="",W699&lt;&gt;"",TODAY()-W699&gt;3),"Verificare offerta","OK"))))))</f>
        <v/>
      </c>
      <c r="AM699" s="38" t="n"/>
      <c r="AN699" s="39" t="n"/>
      <c r="AO699" s="11">
        <f>IF(AND(AN699&lt;&gt;"",AN699&lt;TODAY(),M699="In corso"),1,0)</f>
        <v/>
      </c>
      <c r="AP699" s="84">
        <f>IF(B699="","",IF(OR(M699="Vinta",M699="Persa"),0,IF(AL699="Contattare subito",50,0)+IF(AL699="Follow-up scaduto",40,0)+IF(AL699="Lead in stallo",35,0)+IF(AJ699="Hot",30,IF(AJ699="Alta",20,IF(AJ699="Media",10,0)))+IF(AO699=1,10,0)+L699/10+ROW()/100000))</f>
        <v/>
      </c>
    </row>
    <row r="700">
      <c r="A700" s="2">
        <f>IF(B700="","",ROW()-1)</f>
        <v/>
      </c>
      <c r="B700" s="2" t="n"/>
      <c r="C700" s="2" t="n"/>
      <c r="D700" s="2" t="n"/>
      <c r="E700" s="2" t="n"/>
      <c r="F700" s="2" t="n"/>
      <c r="G700" s="2" t="n"/>
      <c r="H700" s="2" t="n"/>
      <c r="I700" s="2" t="n"/>
      <c r="J700" s="2" t="n"/>
      <c r="K700" s="2" t="n"/>
      <c r="L700" s="2">
        <f>IF(K700="","",IF(K700="Nuovo",1,IF(K700="Tentativo contatto",1,IF(K700="Contattato",2,IF(K700="Qualificato",4,IF(K700="Visita fissata",5,IF(K700="Visita effettuata",6,IF(K700="Trattativa",7,IF(K700="Offerta",8,IF(K700="Prenotazione",9,IF(K700="Venduto",10,""))))))))))))</f>
        <v/>
      </c>
      <c r="M700" s="2" t="n"/>
      <c r="N700" s="2">
        <f>IF(L700&gt;=4,1,0)</f>
        <v/>
      </c>
      <c r="O700" s="2">
        <f>IF(L700&gt;=6,1,0)</f>
        <v/>
      </c>
      <c r="P700" s="2">
        <f>IF(L700&gt;=7,1,0)</f>
        <v/>
      </c>
      <c r="Q700" s="2">
        <f>IF(L700&gt;=8,1,0)</f>
        <v/>
      </c>
      <c r="R700" s="2">
        <f>IF(L700&gt;=9,1,0)</f>
        <v/>
      </c>
      <c r="S700" s="2">
        <f>IF(OR(L700=10,M700="Vinta"),1,0)</f>
        <v/>
      </c>
      <c r="T700" s="2">
        <f>IF(M700="Persa",1,0)</f>
        <v/>
      </c>
      <c r="U700" s="2" t="n"/>
      <c r="V700" s="2" t="n"/>
      <c r="W700" s="2" t="n"/>
      <c r="X700" s="2" t="n"/>
      <c r="Y700" s="17" t="n"/>
      <c r="Z700" s="17" t="n"/>
      <c r="AA700" s="17" t="n"/>
      <c r="AB700" s="2" t="n"/>
      <c r="AC700" s="2">
        <f>IF(B700="","",IF(AB700="",TODAY()-B700,AB700-B700))</f>
        <v/>
      </c>
      <c r="AD700" s="2" t="n"/>
      <c r="AE700" s="2" t="n"/>
      <c r="AF700" s="2" t="n"/>
      <c r="AG700" s="37">
        <f>IF(B700="","",MAX(B700,IF(U700="",0,U700),IF(W700="",0,W700),IF(AB700="",0,AB700),IF(AN700="",0,AN700)))</f>
        <v/>
      </c>
      <c r="AH700" s="11">
        <f>IF(AG700="","",TODAY()-AG700)</f>
        <v/>
      </c>
      <c r="AI700" s="11">
        <f>IF(B700="","",MIN(100,IF(J700&gt;=300000,20,IF(J700&gt;=200000,10,5))+IF(OR(C700="Referral",C700="Passaparola"),20,IF(OR(C700="Sito web",C700="LinkedIn",C700="Email marketing"),15,10))+IF(L700&gt;=8,25,IF(L700&gt;=6,18,IF(L700&gt;=4,12,5)))+IF(AND(V700&lt;&gt;"",V700&lt;&gt;"Non risponde",V700&lt;&gt;"Non interessato"),10,0)+IF(X700="Eseguita",10,0)+IF(Z700&gt;0,15,0)))</f>
        <v/>
      </c>
      <c r="AJ700" s="11">
        <f>IF(AI700="","",IF(AI700&gt;=80,"Hot",IF(AI700&gt;=60,"Alta",IF(AI700&gt;=40,"Media","Bassa"))))</f>
        <v/>
      </c>
      <c r="AK700" s="11">
        <f>IF(B700="","",IF(U700="",TODAY()-B700,U700-B700))</f>
        <v/>
      </c>
      <c r="AL700" s="11">
        <f>IF(B700="","",IF(M700="Vinta","Chiusa - vinta",IF(M700="Persa","Chiusa - persa",IF(AND(U700="",TODAY()-B700&gt;1),"Contattare subito",IF(AND(M700="In corso",AH700&gt;7),"Lead in stallo",IF(AND(AN700&lt;&gt;"",AN700&lt;TODAY(),M700="In corso"),"Follow-up scaduto",IF(AND(K700="Offerta",Y700="",W700&lt;&gt;"",TODAY()-W700&gt;3),"Verificare offerta","OK"))))))</f>
        <v/>
      </c>
      <c r="AM700" s="38" t="n"/>
      <c r="AN700" s="39" t="n"/>
      <c r="AO700" s="11">
        <f>IF(AND(AN700&lt;&gt;"",AN700&lt;TODAY(),M700="In corso"),1,0)</f>
        <v/>
      </c>
      <c r="AP700" s="84">
        <f>IF(B700="","",IF(OR(M700="Vinta",M700="Persa"),0,IF(AL700="Contattare subito",50,0)+IF(AL700="Follow-up scaduto",40,0)+IF(AL700="Lead in stallo",35,0)+IF(AJ700="Hot",30,IF(AJ700="Alta",20,IF(AJ700="Media",10,0)))+IF(AO700=1,10,0)+L700/10+ROW()/100000))</f>
        <v/>
      </c>
    </row>
    <row r="701">
      <c r="A701" s="2">
        <f>IF(B701="","",ROW()-1)</f>
        <v/>
      </c>
      <c r="B701" s="2" t="n"/>
      <c r="C701" s="2" t="n"/>
      <c r="D701" s="2" t="n"/>
      <c r="E701" s="2" t="n"/>
      <c r="F701" s="2" t="n"/>
      <c r="G701" s="2" t="n"/>
      <c r="H701" s="2" t="n"/>
      <c r="I701" s="2" t="n"/>
      <c r="J701" s="2" t="n"/>
      <c r="K701" s="2" t="n"/>
      <c r="L701" s="2">
        <f>IF(K701="","",IF(K701="Nuovo",1,IF(K701="Tentativo contatto",1,IF(K701="Contattato",2,IF(K701="Qualificato",4,IF(K701="Visita fissata",5,IF(K701="Visita effettuata",6,IF(K701="Trattativa",7,IF(K701="Offerta",8,IF(K701="Prenotazione",9,IF(K701="Venduto",10,""))))))))))))</f>
        <v/>
      </c>
      <c r="M701" s="2" t="n"/>
      <c r="N701" s="2">
        <f>IF(L701&gt;=4,1,0)</f>
        <v/>
      </c>
      <c r="O701" s="2">
        <f>IF(L701&gt;=6,1,0)</f>
        <v/>
      </c>
      <c r="P701" s="2">
        <f>IF(L701&gt;=7,1,0)</f>
        <v/>
      </c>
      <c r="Q701" s="2">
        <f>IF(L701&gt;=8,1,0)</f>
        <v/>
      </c>
      <c r="R701" s="2">
        <f>IF(L701&gt;=9,1,0)</f>
        <v/>
      </c>
      <c r="S701" s="2">
        <f>IF(OR(L701=10,M701="Vinta"),1,0)</f>
        <v/>
      </c>
      <c r="T701" s="2">
        <f>IF(M701="Persa",1,0)</f>
        <v/>
      </c>
      <c r="U701" s="2" t="n"/>
      <c r="V701" s="2" t="n"/>
      <c r="W701" s="2" t="n"/>
      <c r="X701" s="2" t="n"/>
      <c r="Y701" s="17" t="n"/>
      <c r="Z701" s="17" t="n"/>
      <c r="AA701" s="17" t="n"/>
      <c r="AB701" s="2" t="n"/>
      <c r="AC701" s="2">
        <f>IF(B701="","",IF(AB701="",TODAY()-B701,AB701-B701))</f>
        <v/>
      </c>
      <c r="AD701" s="2" t="n"/>
      <c r="AE701" s="2" t="n"/>
      <c r="AF701" s="2" t="n"/>
      <c r="AG701" s="37">
        <f>IF(B701="","",MAX(B701,IF(U701="",0,U701),IF(W701="",0,W701),IF(AB701="",0,AB701),IF(AN701="",0,AN701)))</f>
        <v/>
      </c>
      <c r="AH701" s="11">
        <f>IF(AG701="","",TODAY()-AG701)</f>
        <v/>
      </c>
      <c r="AI701" s="11">
        <f>IF(B701="","",MIN(100,IF(J701&gt;=300000,20,IF(J701&gt;=200000,10,5))+IF(OR(C701="Referral",C701="Passaparola"),20,IF(OR(C701="Sito web",C701="LinkedIn",C701="Email marketing"),15,10))+IF(L701&gt;=8,25,IF(L701&gt;=6,18,IF(L701&gt;=4,12,5)))+IF(AND(V701&lt;&gt;"",V701&lt;&gt;"Non risponde",V701&lt;&gt;"Non interessato"),10,0)+IF(X701="Eseguita",10,0)+IF(Z701&gt;0,15,0)))</f>
        <v/>
      </c>
      <c r="AJ701" s="11">
        <f>IF(AI701="","",IF(AI701&gt;=80,"Hot",IF(AI701&gt;=60,"Alta",IF(AI701&gt;=40,"Media","Bassa"))))</f>
        <v/>
      </c>
      <c r="AK701" s="11">
        <f>IF(B701="","",IF(U701="",TODAY()-B701,U701-B701))</f>
        <v/>
      </c>
      <c r="AL701" s="11">
        <f>IF(B701="","",IF(M701="Vinta","Chiusa - vinta",IF(M701="Persa","Chiusa - persa",IF(AND(U701="",TODAY()-B701&gt;1),"Contattare subito",IF(AND(M701="In corso",AH701&gt;7),"Lead in stallo",IF(AND(AN701&lt;&gt;"",AN701&lt;TODAY(),M701="In corso"),"Follow-up scaduto",IF(AND(K701="Offerta",Y701="",W701&lt;&gt;"",TODAY()-W701&gt;3),"Verificare offerta","OK"))))))</f>
        <v/>
      </c>
      <c r="AM701" s="38" t="n"/>
      <c r="AN701" s="39" t="n"/>
      <c r="AO701" s="11">
        <f>IF(AND(AN701&lt;&gt;"",AN701&lt;TODAY(),M701="In corso"),1,0)</f>
        <v/>
      </c>
      <c r="AP701" s="84">
        <f>IF(B701="","",IF(OR(M701="Vinta",M701="Persa"),0,IF(AL701="Contattare subito",50,0)+IF(AL701="Follow-up scaduto",40,0)+IF(AL701="Lead in stallo",35,0)+IF(AJ701="Hot",30,IF(AJ701="Alta",20,IF(AJ701="Media",10,0)))+IF(AO701=1,10,0)+L701/10+ROW()/100000))</f>
        <v/>
      </c>
    </row>
    <row r="702">
      <c r="A702" s="2">
        <f>IF(B702="","",ROW()-1)</f>
        <v/>
      </c>
      <c r="B702" s="2" t="n"/>
      <c r="C702" s="2" t="n"/>
      <c r="D702" s="2" t="n"/>
      <c r="E702" s="2" t="n"/>
      <c r="F702" s="2" t="n"/>
      <c r="G702" s="2" t="n"/>
      <c r="H702" s="2" t="n"/>
      <c r="I702" s="2" t="n"/>
      <c r="J702" s="2" t="n"/>
      <c r="K702" s="2" t="n"/>
      <c r="L702" s="2">
        <f>IF(K702="","",IF(K702="Nuovo",1,IF(K702="Tentativo contatto",1,IF(K702="Contattato",2,IF(K702="Qualificato",4,IF(K702="Visita fissata",5,IF(K702="Visita effettuata",6,IF(K702="Trattativa",7,IF(K702="Offerta",8,IF(K702="Prenotazione",9,IF(K702="Venduto",10,""))))))))))))</f>
        <v/>
      </c>
      <c r="M702" s="2" t="n"/>
      <c r="N702" s="2">
        <f>IF(L702&gt;=4,1,0)</f>
        <v/>
      </c>
      <c r="O702" s="2">
        <f>IF(L702&gt;=6,1,0)</f>
        <v/>
      </c>
      <c r="P702" s="2">
        <f>IF(L702&gt;=7,1,0)</f>
        <v/>
      </c>
      <c r="Q702" s="2">
        <f>IF(L702&gt;=8,1,0)</f>
        <v/>
      </c>
      <c r="R702" s="2">
        <f>IF(L702&gt;=9,1,0)</f>
        <v/>
      </c>
      <c r="S702" s="2">
        <f>IF(OR(L702=10,M702="Vinta"),1,0)</f>
        <v/>
      </c>
      <c r="T702" s="2">
        <f>IF(M702="Persa",1,0)</f>
        <v/>
      </c>
      <c r="U702" s="2" t="n"/>
      <c r="V702" s="2" t="n"/>
      <c r="W702" s="2" t="n"/>
      <c r="X702" s="2" t="n"/>
      <c r="Y702" s="17" t="n"/>
      <c r="Z702" s="17" t="n"/>
      <c r="AA702" s="17" t="n"/>
      <c r="AB702" s="2" t="n"/>
      <c r="AC702" s="2">
        <f>IF(B702="","",IF(AB702="",TODAY()-B702,AB702-B702))</f>
        <v/>
      </c>
      <c r="AD702" s="2" t="n"/>
      <c r="AE702" s="2" t="n"/>
      <c r="AF702" s="2" t="n"/>
      <c r="AG702" s="37">
        <f>IF(B702="","",MAX(B702,IF(U702="",0,U702),IF(W702="",0,W702),IF(AB702="",0,AB702),IF(AN702="",0,AN702)))</f>
        <v/>
      </c>
      <c r="AH702" s="11">
        <f>IF(AG702="","",TODAY()-AG702)</f>
        <v/>
      </c>
      <c r="AI702" s="11">
        <f>IF(B702="","",MIN(100,IF(J702&gt;=300000,20,IF(J702&gt;=200000,10,5))+IF(OR(C702="Referral",C702="Passaparola"),20,IF(OR(C702="Sito web",C702="LinkedIn",C702="Email marketing"),15,10))+IF(L702&gt;=8,25,IF(L702&gt;=6,18,IF(L702&gt;=4,12,5)))+IF(AND(V702&lt;&gt;"",V702&lt;&gt;"Non risponde",V702&lt;&gt;"Non interessato"),10,0)+IF(X702="Eseguita",10,0)+IF(Z702&gt;0,15,0)))</f>
        <v/>
      </c>
      <c r="AJ702" s="11">
        <f>IF(AI702="","",IF(AI702&gt;=80,"Hot",IF(AI702&gt;=60,"Alta",IF(AI702&gt;=40,"Media","Bassa"))))</f>
        <v/>
      </c>
      <c r="AK702" s="11">
        <f>IF(B702="","",IF(U702="",TODAY()-B702,U702-B702))</f>
        <v/>
      </c>
      <c r="AL702" s="11">
        <f>IF(B702="","",IF(M702="Vinta","Chiusa - vinta",IF(M702="Persa","Chiusa - persa",IF(AND(U702="",TODAY()-B702&gt;1),"Contattare subito",IF(AND(M702="In corso",AH702&gt;7),"Lead in stallo",IF(AND(AN702&lt;&gt;"",AN702&lt;TODAY(),M702="In corso"),"Follow-up scaduto",IF(AND(K702="Offerta",Y702="",W702&lt;&gt;"",TODAY()-W702&gt;3),"Verificare offerta","OK"))))))</f>
        <v/>
      </c>
      <c r="AM702" s="38" t="n"/>
      <c r="AN702" s="39" t="n"/>
      <c r="AO702" s="11">
        <f>IF(AND(AN702&lt;&gt;"",AN702&lt;TODAY(),M702="In corso"),1,0)</f>
        <v/>
      </c>
      <c r="AP702" s="84">
        <f>IF(B702="","",IF(OR(M702="Vinta",M702="Persa"),0,IF(AL702="Contattare subito",50,0)+IF(AL702="Follow-up scaduto",40,0)+IF(AL702="Lead in stallo",35,0)+IF(AJ702="Hot",30,IF(AJ702="Alta",20,IF(AJ702="Media",10,0)))+IF(AO702=1,10,0)+L702/10+ROW()/100000))</f>
        <v/>
      </c>
    </row>
    <row r="703">
      <c r="A703" s="2">
        <f>IF(B703="","",ROW()-1)</f>
        <v/>
      </c>
      <c r="B703" s="2" t="n"/>
      <c r="C703" s="2" t="n"/>
      <c r="D703" s="2" t="n"/>
      <c r="E703" s="2" t="n"/>
      <c r="F703" s="2" t="n"/>
      <c r="G703" s="2" t="n"/>
      <c r="H703" s="2" t="n"/>
      <c r="I703" s="2" t="n"/>
      <c r="J703" s="2" t="n"/>
      <c r="K703" s="2" t="n"/>
      <c r="L703" s="2">
        <f>IF(K703="","",IF(K703="Nuovo",1,IF(K703="Tentativo contatto",1,IF(K703="Contattato",2,IF(K703="Qualificato",4,IF(K703="Visita fissata",5,IF(K703="Visita effettuata",6,IF(K703="Trattativa",7,IF(K703="Offerta",8,IF(K703="Prenotazione",9,IF(K703="Venduto",10,""))))))))))))</f>
        <v/>
      </c>
      <c r="M703" s="2" t="n"/>
      <c r="N703" s="2">
        <f>IF(L703&gt;=4,1,0)</f>
        <v/>
      </c>
      <c r="O703" s="2">
        <f>IF(L703&gt;=6,1,0)</f>
        <v/>
      </c>
      <c r="P703" s="2">
        <f>IF(L703&gt;=7,1,0)</f>
        <v/>
      </c>
      <c r="Q703" s="2">
        <f>IF(L703&gt;=8,1,0)</f>
        <v/>
      </c>
      <c r="R703" s="2">
        <f>IF(L703&gt;=9,1,0)</f>
        <v/>
      </c>
      <c r="S703" s="2">
        <f>IF(OR(L703=10,M703="Vinta"),1,0)</f>
        <v/>
      </c>
      <c r="T703" s="2">
        <f>IF(M703="Persa",1,0)</f>
        <v/>
      </c>
      <c r="U703" s="2" t="n"/>
      <c r="V703" s="2" t="n"/>
      <c r="W703" s="2" t="n"/>
      <c r="X703" s="2" t="n"/>
      <c r="Y703" s="17" t="n"/>
      <c r="Z703" s="17" t="n"/>
      <c r="AA703" s="17" t="n"/>
      <c r="AB703" s="2" t="n"/>
      <c r="AC703" s="2">
        <f>IF(B703="","",IF(AB703="",TODAY()-B703,AB703-B703))</f>
        <v/>
      </c>
      <c r="AD703" s="2" t="n"/>
      <c r="AE703" s="2" t="n"/>
      <c r="AF703" s="2" t="n"/>
      <c r="AG703" s="37">
        <f>IF(B703="","",MAX(B703,IF(U703="",0,U703),IF(W703="",0,W703),IF(AB703="",0,AB703),IF(AN703="",0,AN703)))</f>
        <v/>
      </c>
      <c r="AH703" s="11">
        <f>IF(AG703="","",TODAY()-AG703)</f>
        <v/>
      </c>
      <c r="AI703" s="11">
        <f>IF(B703="","",MIN(100,IF(J703&gt;=300000,20,IF(J703&gt;=200000,10,5))+IF(OR(C703="Referral",C703="Passaparola"),20,IF(OR(C703="Sito web",C703="LinkedIn",C703="Email marketing"),15,10))+IF(L703&gt;=8,25,IF(L703&gt;=6,18,IF(L703&gt;=4,12,5)))+IF(AND(V703&lt;&gt;"",V703&lt;&gt;"Non risponde",V703&lt;&gt;"Non interessato"),10,0)+IF(X703="Eseguita",10,0)+IF(Z703&gt;0,15,0)))</f>
        <v/>
      </c>
      <c r="AJ703" s="11">
        <f>IF(AI703="","",IF(AI703&gt;=80,"Hot",IF(AI703&gt;=60,"Alta",IF(AI703&gt;=40,"Media","Bassa"))))</f>
        <v/>
      </c>
      <c r="AK703" s="11">
        <f>IF(B703="","",IF(U703="",TODAY()-B703,U703-B703))</f>
        <v/>
      </c>
      <c r="AL703" s="11">
        <f>IF(B703="","",IF(M703="Vinta","Chiusa - vinta",IF(M703="Persa","Chiusa - persa",IF(AND(U703="",TODAY()-B703&gt;1),"Contattare subito",IF(AND(M703="In corso",AH703&gt;7),"Lead in stallo",IF(AND(AN703&lt;&gt;"",AN703&lt;TODAY(),M703="In corso"),"Follow-up scaduto",IF(AND(K703="Offerta",Y703="",W703&lt;&gt;"",TODAY()-W703&gt;3),"Verificare offerta","OK"))))))</f>
        <v/>
      </c>
      <c r="AM703" s="38" t="n"/>
      <c r="AN703" s="39" t="n"/>
      <c r="AO703" s="11">
        <f>IF(AND(AN703&lt;&gt;"",AN703&lt;TODAY(),M703="In corso"),1,0)</f>
        <v/>
      </c>
      <c r="AP703" s="84">
        <f>IF(B703="","",IF(OR(M703="Vinta",M703="Persa"),0,IF(AL703="Contattare subito",50,0)+IF(AL703="Follow-up scaduto",40,0)+IF(AL703="Lead in stallo",35,0)+IF(AJ703="Hot",30,IF(AJ703="Alta",20,IF(AJ703="Media",10,0)))+IF(AO703=1,10,0)+L703/10+ROW()/100000))</f>
        <v/>
      </c>
    </row>
    <row r="704">
      <c r="A704" s="2">
        <f>IF(B704="","",ROW()-1)</f>
        <v/>
      </c>
      <c r="B704" s="2" t="n"/>
      <c r="C704" s="2" t="n"/>
      <c r="D704" s="2" t="n"/>
      <c r="E704" s="2" t="n"/>
      <c r="F704" s="2" t="n"/>
      <c r="G704" s="2" t="n"/>
      <c r="H704" s="2" t="n"/>
      <c r="I704" s="2" t="n"/>
      <c r="J704" s="2" t="n"/>
      <c r="K704" s="2" t="n"/>
      <c r="L704" s="2">
        <f>IF(K704="","",IF(K704="Nuovo",1,IF(K704="Tentativo contatto",1,IF(K704="Contattato",2,IF(K704="Qualificato",4,IF(K704="Visita fissata",5,IF(K704="Visita effettuata",6,IF(K704="Trattativa",7,IF(K704="Offerta",8,IF(K704="Prenotazione",9,IF(K704="Venduto",10,""))))))))))))</f>
        <v/>
      </c>
      <c r="M704" s="2" t="n"/>
      <c r="N704" s="2">
        <f>IF(L704&gt;=4,1,0)</f>
        <v/>
      </c>
      <c r="O704" s="2">
        <f>IF(L704&gt;=6,1,0)</f>
        <v/>
      </c>
      <c r="P704" s="2">
        <f>IF(L704&gt;=7,1,0)</f>
        <v/>
      </c>
      <c r="Q704" s="2">
        <f>IF(L704&gt;=8,1,0)</f>
        <v/>
      </c>
      <c r="R704" s="2">
        <f>IF(L704&gt;=9,1,0)</f>
        <v/>
      </c>
      <c r="S704" s="2">
        <f>IF(OR(L704=10,M704="Vinta"),1,0)</f>
        <v/>
      </c>
      <c r="T704" s="2">
        <f>IF(M704="Persa",1,0)</f>
        <v/>
      </c>
      <c r="U704" s="2" t="n"/>
      <c r="V704" s="2" t="n"/>
      <c r="W704" s="2" t="n"/>
      <c r="X704" s="2" t="n"/>
      <c r="Y704" s="17" t="n"/>
      <c r="Z704" s="17" t="n"/>
      <c r="AA704" s="17" t="n"/>
      <c r="AB704" s="2" t="n"/>
      <c r="AC704" s="2">
        <f>IF(B704="","",IF(AB704="",TODAY()-B704,AB704-B704))</f>
        <v/>
      </c>
      <c r="AD704" s="2" t="n"/>
      <c r="AE704" s="2" t="n"/>
      <c r="AF704" s="2" t="n"/>
      <c r="AG704" s="37">
        <f>IF(B704="","",MAX(B704,IF(U704="",0,U704),IF(W704="",0,W704),IF(AB704="",0,AB704),IF(AN704="",0,AN704)))</f>
        <v/>
      </c>
      <c r="AH704" s="11">
        <f>IF(AG704="","",TODAY()-AG704)</f>
        <v/>
      </c>
      <c r="AI704" s="11">
        <f>IF(B704="","",MIN(100,IF(J704&gt;=300000,20,IF(J704&gt;=200000,10,5))+IF(OR(C704="Referral",C704="Passaparola"),20,IF(OR(C704="Sito web",C704="LinkedIn",C704="Email marketing"),15,10))+IF(L704&gt;=8,25,IF(L704&gt;=6,18,IF(L704&gt;=4,12,5)))+IF(AND(V704&lt;&gt;"",V704&lt;&gt;"Non risponde",V704&lt;&gt;"Non interessato"),10,0)+IF(X704="Eseguita",10,0)+IF(Z704&gt;0,15,0)))</f>
        <v/>
      </c>
      <c r="AJ704" s="11">
        <f>IF(AI704="","",IF(AI704&gt;=80,"Hot",IF(AI704&gt;=60,"Alta",IF(AI704&gt;=40,"Media","Bassa"))))</f>
        <v/>
      </c>
      <c r="AK704" s="11">
        <f>IF(B704="","",IF(U704="",TODAY()-B704,U704-B704))</f>
        <v/>
      </c>
      <c r="AL704" s="11">
        <f>IF(B704="","",IF(M704="Vinta","Chiusa - vinta",IF(M704="Persa","Chiusa - persa",IF(AND(U704="",TODAY()-B704&gt;1),"Contattare subito",IF(AND(M704="In corso",AH704&gt;7),"Lead in stallo",IF(AND(AN704&lt;&gt;"",AN704&lt;TODAY(),M704="In corso"),"Follow-up scaduto",IF(AND(K704="Offerta",Y704="",W704&lt;&gt;"",TODAY()-W704&gt;3),"Verificare offerta","OK"))))))</f>
        <v/>
      </c>
      <c r="AM704" s="38" t="n"/>
      <c r="AN704" s="39" t="n"/>
      <c r="AO704" s="11">
        <f>IF(AND(AN704&lt;&gt;"",AN704&lt;TODAY(),M704="In corso"),1,0)</f>
        <v/>
      </c>
      <c r="AP704" s="84">
        <f>IF(B704="","",IF(OR(M704="Vinta",M704="Persa"),0,IF(AL704="Contattare subito",50,0)+IF(AL704="Follow-up scaduto",40,0)+IF(AL704="Lead in stallo",35,0)+IF(AJ704="Hot",30,IF(AJ704="Alta",20,IF(AJ704="Media",10,0)))+IF(AO704=1,10,0)+L704/10+ROW()/100000))</f>
        <v/>
      </c>
    </row>
    <row r="705">
      <c r="A705" s="2">
        <f>IF(B705="","",ROW()-1)</f>
        <v/>
      </c>
      <c r="B705" s="2" t="n"/>
      <c r="C705" s="2" t="n"/>
      <c r="D705" s="2" t="n"/>
      <c r="E705" s="2" t="n"/>
      <c r="F705" s="2" t="n"/>
      <c r="G705" s="2" t="n"/>
      <c r="H705" s="2" t="n"/>
      <c r="I705" s="2" t="n"/>
      <c r="J705" s="2" t="n"/>
      <c r="K705" s="2" t="n"/>
      <c r="L705" s="2">
        <f>IF(K705="","",IF(K705="Nuovo",1,IF(K705="Tentativo contatto",1,IF(K705="Contattato",2,IF(K705="Qualificato",4,IF(K705="Visita fissata",5,IF(K705="Visita effettuata",6,IF(K705="Trattativa",7,IF(K705="Offerta",8,IF(K705="Prenotazione",9,IF(K705="Venduto",10,""))))))))))))</f>
        <v/>
      </c>
      <c r="M705" s="2" t="n"/>
      <c r="N705" s="2">
        <f>IF(L705&gt;=4,1,0)</f>
        <v/>
      </c>
      <c r="O705" s="2">
        <f>IF(L705&gt;=6,1,0)</f>
        <v/>
      </c>
      <c r="P705" s="2">
        <f>IF(L705&gt;=7,1,0)</f>
        <v/>
      </c>
      <c r="Q705" s="2">
        <f>IF(L705&gt;=8,1,0)</f>
        <v/>
      </c>
      <c r="R705" s="2">
        <f>IF(L705&gt;=9,1,0)</f>
        <v/>
      </c>
      <c r="S705" s="2">
        <f>IF(OR(L705=10,M705="Vinta"),1,0)</f>
        <v/>
      </c>
      <c r="T705" s="2">
        <f>IF(M705="Persa",1,0)</f>
        <v/>
      </c>
      <c r="U705" s="2" t="n"/>
      <c r="V705" s="2" t="n"/>
      <c r="W705" s="2" t="n"/>
      <c r="X705" s="2" t="n"/>
      <c r="Y705" s="17" t="n"/>
      <c r="Z705" s="17" t="n"/>
      <c r="AA705" s="17" t="n"/>
      <c r="AB705" s="2" t="n"/>
      <c r="AC705" s="2">
        <f>IF(B705="","",IF(AB705="",TODAY()-B705,AB705-B705))</f>
        <v/>
      </c>
      <c r="AD705" s="2" t="n"/>
      <c r="AE705" s="2" t="n"/>
      <c r="AF705" s="2" t="n"/>
      <c r="AG705" s="37">
        <f>IF(B705="","",MAX(B705,IF(U705="",0,U705),IF(W705="",0,W705),IF(AB705="",0,AB705),IF(AN705="",0,AN705)))</f>
        <v/>
      </c>
      <c r="AH705" s="11">
        <f>IF(AG705="","",TODAY()-AG705)</f>
        <v/>
      </c>
      <c r="AI705" s="11">
        <f>IF(B705="","",MIN(100,IF(J705&gt;=300000,20,IF(J705&gt;=200000,10,5))+IF(OR(C705="Referral",C705="Passaparola"),20,IF(OR(C705="Sito web",C705="LinkedIn",C705="Email marketing"),15,10))+IF(L705&gt;=8,25,IF(L705&gt;=6,18,IF(L705&gt;=4,12,5)))+IF(AND(V705&lt;&gt;"",V705&lt;&gt;"Non risponde",V705&lt;&gt;"Non interessato"),10,0)+IF(X705="Eseguita",10,0)+IF(Z705&gt;0,15,0)))</f>
        <v/>
      </c>
      <c r="AJ705" s="11">
        <f>IF(AI705="","",IF(AI705&gt;=80,"Hot",IF(AI705&gt;=60,"Alta",IF(AI705&gt;=40,"Media","Bassa"))))</f>
        <v/>
      </c>
      <c r="AK705" s="11">
        <f>IF(B705="","",IF(U705="",TODAY()-B705,U705-B705))</f>
        <v/>
      </c>
      <c r="AL705" s="11">
        <f>IF(B705="","",IF(M705="Vinta","Chiusa - vinta",IF(M705="Persa","Chiusa - persa",IF(AND(U705="",TODAY()-B705&gt;1),"Contattare subito",IF(AND(M705="In corso",AH705&gt;7),"Lead in stallo",IF(AND(AN705&lt;&gt;"",AN705&lt;TODAY(),M705="In corso"),"Follow-up scaduto",IF(AND(K705="Offerta",Y705="",W705&lt;&gt;"",TODAY()-W705&gt;3),"Verificare offerta","OK"))))))</f>
        <v/>
      </c>
      <c r="AM705" s="38" t="n"/>
      <c r="AN705" s="39" t="n"/>
      <c r="AO705" s="11">
        <f>IF(AND(AN705&lt;&gt;"",AN705&lt;TODAY(),M705="In corso"),1,0)</f>
        <v/>
      </c>
      <c r="AP705" s="84">
        <f>IF(B705="","",IF(OR(M705="Vinta",M705="Persa"),0,IF(AL705="Contattare subito",50,0)+IF(AL705="Follow-up scaduto",40,0)+IF(AL705="Lead in stallo",35,0)+IF(AJ705="Hot",30,IF(AJ705="Alta",20,IF(AJ705="Media",10,0)))+IF(AO705=1,10,0)+L705/10+ROW()/100000))</f>
        <v/>
      </c>
    </row>
    <row r="706">
      <c r="A706" s="2">
        <f>IF(B706="","",ROW()-1)</f>
        <v/>
      </c>
      <c r="B706" s="2" t="n"/>
      <c r="C706" s="2" t="n"/>
      <c r="D706" s="2" t="n"/>
      <c r="E706" s="2" t="n"/>
      <c r="F706" s="2" t="n"/>
      <c r="G706" s="2" t="n"/>
      <c r="H706" s="2" t="n"/>
      <c r="I706" s="2" t="n"/>
      <c r="J706" s="2" t="n"/>
      <c r="K706" s="2" t="n"/>
      <c r="L706" s="2">
        <f>IF(K706="","",IF(K706="Nuovo",1,IF(K706="Tentativo contatto",1,IF(K706="Contattato",2,IF(K706="Qualificato",4,IF(K706="Visita fissata",5,IF(K706="Visita effettuata",6,IF(K706="Trattativa",7,IF(K706="Offerta",8,IF(K706="Prenotazione",9,IF(K706="Venduto",10,""))))))))))))</f>
        <v/>
      </c>
      <c r="M706" s="2" t="n"/>
      <c r="N706" s="2">
        <f>IF(L706&gt;=4,1,0)</f>
        <v/>
      </c>
      <c r="O706" s="2">
        <f>IF(L706&gt;=6,1,0)</f>
        <v/>
      </c>
      <c r="P706" s="2">
        <f>IF(L706&gt;=7,1,0)</f>
        <v/>
      </c>
      <c r="Q706" s="2">
        <f>IF(L706&gt;=8,1,0)</f>
        <v/>
      </c>
      <c r="R706" s="2">
        <f>IF(L706&gt;=9,1,0)</f>
        <v/>
      </c>
      <c r="S706" s="2">
        <f>IF(OR(L706=10,M706="Vinta"),1,0)</f>
        <v/>
      </c>
      <c r="T706" s="2">
        <f>IF(M706="Persa",1,0)</f>
        <v/>
      </c>
      <c r="U706" s="2" t="n"/>
      <c r="V706" s="2" t="n"/>
      <c r="W706" s="2" t="n"/>
      <c r="X706" s="2" t="n"/>
      <c r="Y706" s="17" t="n"/>
      <c r="Z706" s="17" t="n"/>
      <c r="AA706" s="17" t="n"/>
      <c r="AB706" s="2" t="n"/>
      <c r="AC706" s="2">
        <f>IF(B706="","",IF(AB706="",TODAY()-B706,AB706-B706))</f>
        <v/>
      </c>
      <c r="AD706" s="2" t="n"/>
      <c r="AE706" s="2" t="n"/>
      <c r="AF706" s="2" t="n"/>
      <c r="AG706" s="37">
        <f>IF(B706="","",MAX(B706,IF(U706="",0,U706),IF(W706="",0,W706),IF(AB706="",0,AB706),IF(AN706="",0,AN706)))</f>
        <v/>
      </c>
      <c r="AH706" s="11">
        <f>IF(AG706="","",TODAY()-AG706)</f>
        <v/>
      </c>
      <c r="AI706" s="11">
        <f>IF(B706="","",MIN(100,IF(J706&gt;=300000,20,IF(J706&gt;=200000,10,5))+IF(OR(C706="Referral",C706="Passaparola"),20,IF(OR(C706="Sito web",C706="LinkedIn",C706="Email marketing"),15,10))+IF(L706&gt;=8,25,IF(L706&gt;=6,18,IF(L706&gt;=4,12,5)))+IF(AND(V706&lt;&gt;"",V706&lt;&gt;"Non risponde",V706&lt;&gt;"Non interessato"),10,0)+IF(X706="Eseguita",10,0)+IF(Z706&gt;0,15,0)))</f>
        <v/>
      </c>
      <c r="AJ706" s="11">
        <f>IF(AI706="","",IF(AI706&gt;=80,"Hot",IF(AI706&gt;=60,"Alta",IF(AI706&gt;=40,"Media","Bassa"))))</f>
        <v/>
      </c>
      <c r="AK706" s="11">
        <f>IF(B706="","",IF(U706="",TODAY()-B706,U706-B706))</f>
        <v/>
      </c>
      <c r="AL706" s="11">
        <f>IF(B706="","",IF(M706="Vinta","Chiusa - vinta",IF(M706="Persa","Chiusa - persa",IF(AND(U706="",TODAY()-B706&gt;1),"Contattare subito",IF(AND(M706="In corso",AH706&gt;7),"Lead in stallo",IF(AND(AN706&lt;&gt;"",AN706&lt;TODAY(),M706="In corso"),"Follow-up scaduto",IF(AND(K706="Offerta",Y706="",W706&lt;&gt;"",TODAY()-W706&gt;3),"Verificare offerta","OK"))))))</f>
        <v/>
      </c>
      <c r="AM706" s="38" t="n"/>
      <c r="AN706" s="39" t="n"/>
      <c r="AO706" s="11">
        <f>IF(AND(AN706&lt;&gt;"",AN706&lt;TODAY(),M706="In corso"),1,0)</f>
        <v/>
      </c>
      <c r="AP706" s="84">
        <f>IF(B706="","",IF(OR(M706="Vinta",M706="Persa"),0,IF(AL706="Contattare subito",50,0)+IF(AL706="Follow-up scaduto",40,0)+IF(AL706="Lead in stallo",35,0)+IF(AJ706="Hot",30,IF(AJ706="Alta",20,IF(AJ706="Media",10,0)))+IF(AO706=1,10,0)+L706/10+ROW()/100000))</f>
        <v/>
      </c>
    </row>
    <row r="707">
      <c r="A707" s="2">
        <f>IF(B707="","",ROW()-1)</f>
        <v/>
      </c>
      <c r="B707" s="2" t="n"/>
      <c r="C707" s="2" t="n"/>
      <c r="D707" s="2" t="n"/>
      <c r="E707" s="2" t="n"/>
      <c r="F707" s="2" t="n"/>
      <c r="G707" s="2" t="n"/>
      <c r="H707" s="2" t="n"/>
      <c r="I707" s="2" t="n"/>
      <c r="J707" s="2" t="n"/>
      <c r="K707" s="2" t="n"/>
      <c r="L707" s="2">
        <f>IF(K707="","",IF(K707="Nuovo",1,IF(K707="Tentativo contatto",1,IF(K707="Contattato",2,IF(K707="Qualificato",4,IF(K707="Visita fissata",5,IF(K707="Visita effettuata",6,IF(K707="Trattativa",7,IF(K707="Offerta",8,IF(K707="Prenotazione",9,IF(K707="Venduto",10,""))))))))))))</f>
        <v/>
      </c>
      <c r="M707" s="2" t="n"/>
      <c r="N707" s="2">
        <f>IF(L707&gt;=4,1,0)</f>
        <v/>
      </c>
      <c r="O707" s="2">
        <f>IF(L707&gt;=6,1,0)</f>
        <v/>
      </c>
      <c r="P707" s="2">
        <f>IF(L707&gt;=7,1,0)</f>
        <v/>
      </c>
      <c r="Q707" s="2">
        <f>IF(L707&gt;=8,1,0)</f>
        <v/>
      </c>
      <c r="R707" s="2">
        <f>IF(L707&gt;=9,1,0)</f>
        <v/>
      </c>
      <c r="S707" s="2">
        <f>IF(OR(L707=10,M707="Vinta"),1,0)</f>
        <v/>
      </c>
      <c r="T707" s="2">
        <f>IF(M707="Persa",1,0)</f>
        <v/>
      </c>
      <c r="U707" s="2" t="n"/>
      <c r="V707" s="2" t="n"/>
      <c r="W707" s="2" t="n"/>
      <c r="X707" s="2" t="n"/>
      <c r="Y707" s="17" t="n"/>
      <c r="Z707" s="17" t="n"/>
      <c r="AA707" s="17" t="n"/>
      <c r="AB707" s="2" t="n"/>
      <c r="AC707" s="2">
        <f>IF(B707="","",IF(AB707="",TODAY()-B707,AB707-B707))</f>
        <v/>
      </c>
      <c r="AD707" s="2" t="n"/>
      <c r="AE707" s="2" t="n"/>
      <c r="AF707" s="2" t="n"/>
      <c r="AG707" s="37">
        <f>IF(B707="","",MAX(B707,IF(U707="",0,U707),IF(W707="",0,W707),IF(AB707="",0,AB707),IF(AN707="",0,AN707)))</f>
        <v/>
      </c>
      <c r="AH707" s="11">
        <f>IF(AG707="","",TODAY()-AG707)</f>
        <v/>
      </c>
      <c r="AI707" s="11">
        <f>IF(B707="","",MIN(100,IF(J707&gt;=300000,20,IF(J707&gt;=200000,10,5))+IF(OR(C707="Referral",C707="Passaparola"),20,IF(OR(C707="Sito web",C707="LinkedIn",C707="Email marketing"),15,10))+IF(L707&gt;=8,25,IF(L707&gt;=6,18,IF(L707&gt;=4,12,5)))+IF(AND(V707&lt;&gt;"",V707&lt;&gt;"Non risponde",V707&lt;&gt;"Non interessato"),10,0)+IF(X707="Eseguita",10,0)+IF(Z707&gt;0,15,0)))</f>
        <v/>
      </c>
      <c r="AJ707" s="11">
        <f>IF(AI707="","",IF(AI707&gt;=80,"Hot",IF(AI707&gt;=60,"Alta",IF(AI707&gt;=40,"Media","Bassa"))))</f>
        <v/>
      </c>
      <c r="AK707" s="11">
        <f>IF(B707="","",IF(U707="",TODAY()-B707,U707-B707))</f>
        <v/>
      </c>
      <c r="AL707" s="11">
        <f>IF(B707="","",IF(M707="Vinta","Chiusa - vinta",IF(M707="Persa","Chiusa - persa",IF(AND(U707="",TODAY()-B707&gt;1),"Contattare subito",IF(AND(M707="In corso",AH707&gt;7),"Lead in stallo",IF(AND(AN707&lt;&gt;"",AN707&lt;TODAY(),M707="In corso"),"Follow-up scaduto",IF(AND(K707="Offerta",Y707="",W707&lt;&gt;"",TODAY()-W707&gt;3),"Verificare offerta","OK"))))))</f>
        <v/>
      </c>
      <c r="AM707" s="38" t="n"/>
      <c r="AN707" s="39" t="n"/>
      <c r="AO707" s="11">
        <f>IF(AND(AN707&lt;&gt;"",AN707&lt;TODAY(),M707="In corso"),1,0)</f>
        <v/>
      </c>
      <c r="AP707" s="84">
        <f>IF(B707="","",IF(OR(M707="Vinta",M707="Persa"),0,IF(AL707="Contattare subito",50,0)+IF(AL707="Follow-up scaduto",40,0)+IF(AL707="Lead in stallo",35,0)+IF(AJ707="Hot",30,IF(AJ707="Alta",20,IF(AJ707="Media",10,0)))+IF(AO707=1,10,0)+L707/10+ROW()/100000))</f>
        <v/>
      </c>
    </row>
    <row r="708">
      <c r="A708" s="2">
        <f>IF(B708="","",ROW()-1)</f>
        <v/>
      </c>
      <c r="B708" s="2" t="n"/>
      <c r="C708" s="2" t="n"/>
      <c r="D708" s="2" t="n"/>
      <c r="E708" s="2" t="n"/>
      <c r="F708" s="2" t="n"/>
      <c r="G708" s="2" t="n"/>
      <c r="H708" s="2" t="n"/>
      <c r="I708" s="2" t="n"/>
      <c r="J708" s="2" t="n"/>
      <c r="K708" s="2" t="n"/>
      <c r="L708" s="2">
        <f>IF(K708="","",IF(K708="Nuovo",1,IF(K708="Tentativo contatto",1,IF(K708="Contattato",2,IF(K708="Qualificato",4,IF(K708="Visita fissata",5,IF(K708="Visita effettuata",6,IF(K708="Trattativa",7,IF(K708="Offerta",8,IF(K708="Prenotazione",9,IF(K708="Venduto",10,""))))))))))))</f>
        <v/>
      </c>
      <c r="M708" s="2" t="n"/>
      <c r="N708" s="2">
        <f>IF(L708&gt;=4,1,0)</f>
        <v/>
      </c>
      <c r="O708" s="2">
        <f>IF(L708&gt;=6,1,0)</f>
        <v/>
      </c>
      <c r="P708" s="2">
        <f>IF(L708&gt;=7,1,0)</f>
        <v/>
      </c>
      <c r="Q708" s="2">
        <f>IF(L708&gt;=8,1,0)</f>
        <v/>
      </c>
      <c r="R708" s="2">
        <f>IF(L708&gt;=9,1,0)</f>
        <v/>
      </c>
      <c r="S708" s="2">
        <f>IF(OR(L708=10,M708="Vinta"),1,0)</f>
        <v/>
      </c>
      <c r="T708" s="2">
        <f>IF(M708="Persa",1,0)</f>
        <v/>
      </c>
      <c r="U708" s="2" t="n"/>
      <c r="V708" s="2" t="n"/>
      <c r="W708" s="2" t="n"/>
      <c r="X708" s="2" t="n"/>
      <c r="Y708" s="17" t="n"/>
      <c r="Z708" s="17" t="n"/>
      <c r="AA708" s="17" t="n"/>
      <c r="AB708" s="2" t="n"/>
      <c r="AC708" s="2">
        <f>IF(B708="","",IF(AB708="",TODAY()-B708,AB708-B708))</f>
        <v/>
      </c>
      <c r="AD708" s="2" t="n"/>
      <c r="AE708" s="2" t="n"/>
      <c r="AF708" s="2" t="n"/>
      <c r="AG708" s="37">
        <f>IF(B708="","",MAX(B708,IF(U708="",0,U708),IF(W708="",0,W708),IF(AB708="",0,AB708),IF(AN708="",0,AN708)))</f>
        <v/>
      </c>
      <c r="AH708" s="11">
        <f>IF(AG708="","",TODAY()-AG708)</f>
        <v/>
      </c>
      <c r="AI708" s="11">
        <f>IF(B708="","",MIN(100,IF(J708&gt;=300000,20,IF(J708&gt;=200000,10,5))+IF(OR(C708="Referral",C708="Passaparola"),20,IF(OR(C708="Sito web",C708="LinkedIn",C708="Email marketing"),15,10))+IF(L708&gt;=8,25,IF(L708&gt;=6,18,IF(L708&gt;=4,12,5)))+IF(AND(V708&lt;&gt;"",V708&lt;&gt;"Non risponde",V708&lt;&gt;"Non interessato"),10,0)+IF(X708="Eseguita",10,0)+IF(Z708&gt;0,15,0)))</f>
        <v/>
      </c>
      <c r="AJ708" s="11">
        <f>IF(AI708="","",IF(AI708&gt;=80,"Hot",IF(AI708&gt;=60,"Alta",IF(AI708&gt;=40,"Media","Bassa"))))</f>
        <v/>
      </c>
      <c r="AK708" s="11">
        <f>IF(B708="","",IF(U708="",TODAY()-B708,U708-B708))</f>
        <v/>
      </c>
      <c r="AL708" s="11">
        <f>IF(B708="","",IF(M708="Vinta","Chiusa - vinta",IF(M708="Persa","Chiusa - persa",IF(AND(U708="",TODAY()-B708&gt;1),"Contattare subito",IF(AND(M708="In corso",AH708&gt;7),"Lead in stallo",IF(AND(AN708&lt;&gt;"",AN708&lt;TODAY(),M708="In corso"),"Follow-up scaduto",IF(AND(K708="Offerta",Y708="",W708&lt;&gt;"",TODAY()-W708&gt;3),"Verificare offerta","OK"))))))</f>
        <v/>
      </c>
      <c r="AM708" s="38" t="n"/>
      <c r="AN708" s="39" t="n"/>
      <c r="AO708" s="11">
        <f>IF(AND(AN708&lt;&gt;"",AN708&lt;TODAY(),M708="In corso"),1,0)</f>
        <v/>
      </c>
      <c r="AP708" s="84">
        <f>IF(B708="","",IF(OR(M708="Vinta",M708="Persa"),0,IF(AL708="Contattare subito",50,0)+IF(AL708="Follow-up scaduto",40,0)+IF(AL708="Lead in stallo",35,0)+IF(AJ708="Hot",30,IF(AJ708="Alta",20,IF(AJ708="Media",10,0)))+IF(AO708=1,10,0)+L708/10+ROW()/100000))</f>
        <v/>
      </c>
    </row>
    <row r="709">
      <c r="A709" s="2">
        <f>IF(B709="","",ROW()-1)</f>
        <v/>
      </c>
      <c r="B709" s="2" t="n"/>
      <c r="C709" s="2" t="n"/>
      <c r="D709" s="2" t="n"/>
      <c r="E709" s="2" t="n"/>
      <c r="F709" s="2" t="n"/>
      <c r="G709" s="2" t="n"/>
      <c r="H709" s="2" t="n"/>
      <c r="I709" s="2" t="n"/>
      <c r="J709" s="2" t="n"/>
      <c r="K709" s="2" t="n"/>
      <c r="L709" s="2">
        <f>IF(K709="","",IF(K709="Nuovo",1,IF(K709="Tentativo contatto",1,IF(K709="Contattato",2,IF(K709="Qualificato",4,IF(K709="Visita fissata",5,IF(K709="Visita effettuata",6,IF(K709="Trattativa",7,IF(K709="Offerta",8,IF(K709="Prenotazione",9,IF(K709="Venduto",10,""))))))))))))</f>
        <v/>
      </c>
      <c r="M709" s="2" t="n"/>
      <c r="N709" s="2">
        <f>IF(L709&gt;=4,1,0)</f>
        <v/>
      </c>
      <c r="O709" s="2">
        <f>IF(L709&gt;=6,1,0)</f>
        <v/>
      </c>
      <c r="P709" s="2">
        <f>IF(L709&gt;=7,1,0)</f>
        <v/>
      </c>
      <c r="Q709" s="2">
        <f>IF(L709&gt;=8,1,0)</f>
        <v/>
      </c>
      <c r="R709" s="2">
        <f>IF(L709&gt;=9,1,0)</f>
        <v/>
      </c>
      <c r="S709" s="2">
        <f>IF(OR(L709=10,M709="Vinta"),1,0)</f>
        <v/>
      </c>
      <c r="T709" s="2">
        <f>IF(M709="Persa",1,0)</f>
        <v/>
      </c>
      <c r="U709" s="2" t="n"/>
      <c r="V709" s="2" t="n"/>
      <c r="W709" s="2" t="n"/>
      <c r="X709" s="2" t="n"/>
      <c r="Y709" s="17" t="n"/>
      <c r="Z709" s="17" t="n"/>
      <c r="AA709" s="17" t="n"/>
      <c r="AB709" s="2" t="n"/>
      <c r="AC709" s="2">
        <f>IF(B709="","",IF(AB709="",TODAY()-B709,AB709-B709))</f>
        <v/>
      </c>
      <c r="AD709" s="2" t="n"/>
      <c r="AE709" s="2" t="n"/>
      <c r="AF709" s="2" t="n"/>
      <c r="AG709" s="37">
        <f>IF(B709="","",MAX(B709,IF(U709="",0,U709),IF(W709="",0,W709),IF(AB709="",0,AB709),IF(AN709="",0,AN709)))</f>
        <v/>
      </c>
      <c r="AH709" s="11">
        <f>IF(AG709="","",TODAY()-AG709)</f>
        <v/>
      </c>
      <c r="AI709" s="11">
        <f>IF(B709="","",MIN(100,IF(J709&gt;=300000,20,IF(J709&gt;=200000,10,5))+IF(OR(C709="Referral",C709="Passaparola"),20,IF(OR(C709="Sito web",C709="LinkedIn",C709="Email marketing"),15,10))+IF(L709&gt;=8,25,IF(L709&gt;=6,18,IF(L709&gt;=4,12,5)))+IF(AND(V709&lt;&gt;"",V709&lt;&gt;"Non risponde",V709&lt;&gt;"Non interessato"),10,0)+IF(X709="Eseguita",10,0)+IF(Z709&gt;0,15,0)))</f>
        <v/>
      </c>
      <c r="AJ709" s="11">
        <f>IF(AI709="","",IF(AI709&gt;=80,"Hot",IF(AI709&gt;=60,"Alta",IF(AI709&gt;=40,"Media","Bassa"))))</f>
        <v/>
      </c>
      <c r="AK709" s="11">
        <f>IF(B709="","",IF(U709="",TODAY()-B709,U709-B709))</f>
        <v/>
      </c>
      <c r="AL709" s="11">
        <f>IF(B709="","",IF(M709="Vinta","Chiusa - vinta",IF(M709="Persa","Chiusa - persa",IF(AND(U709="",TODAY()-B709&gt;1),"Contattare subito",IF(AND(M709="In corso",AH709&gt;7),"Lead in stallo",IF(AND(AN709&lt;&gt;"",AN709&lt;TODAY(),M709="In corso"),"Follow-up scaduto",IF(AND(K709="Offerta",Y709="",W709&lt;&gt;"",TODAY()-W709&gt;3),"Verificare offerta","OK"))))))</f>
        <v/>
      </c>
      <c r="AM709" s="38" t="n"/>
      <c r="AN709" s="39" t="n"/>
      <c r="AO709" s="11">
        <f>IF(AND(AN709&lt;&gt;"",AN709&lt;TODAY(),M709="In corso"),1,0)</f>
        <v/>
      </c>
      <c r="AP709" s="84">
        <f>IF(B709="","",IF(OR(M709="Vinta",M709="Persa"),0,IF(AL709="Contattare subito",50,0)+IF(AL709="Follow-up scaduto",40,0)+IF(AL709="Lead in stallo",35,0)+IF(AJ709="Hot",30,IF(AJ709="Alta",20,IF(AJ709="Media",10,0)))+IF(AO709=1,10,0)+L709/10+ROW()/100000))</f>
        <v/>
      </c>
    </row>
    <row r="710">
      <c r="A710" s="2">
        <f>IF(B710="","",ROW()-1)</f>
        <v/>
      </c>
      <c r="B710" s="2" t="n"/>
      <c r="C710" s="2" t="n"/>
      <c r="D710" s="2" t="n"/>
      <c r="E710" s="2" t="n"/>
      <c r="F710" s="2" t="n"/>
      <c r="G710" s="2" t="n"/>
      <c r="H710" s="2" t="n"/>
      <c r="I710" s="2" t="n"/>
      <c r="J710" s="2" t="n"/>
      <c r="K710" s="2" t="n"/>
      <c r="L710" s="2">
        <f>IF(K710="","",IF(K710="Nuovo",1,IF(K710="Tentativo contatto",1,IF(K710="Contattato",2,IF(K710="Qualificato",4,IF(K710="Visita fissata",5,IF(K710="Visita effettuata",6,IF(K710="Trattativa",7,IF(K710="Offerta",8,IF(K710="Prenotazione",9,IF(K710="Venduto",10,""))))))))))))</f>
        <v/>
      </c>
      <c r="M710" s="2" t="n"/>
      <c r="N710" s="2">
        <f>IF(L710&gt;=4,1,0)</f>
        <v/>
      </c>
      <c r="O710" s="2">
        <f>IF(L710&gt;=6,1,0)</f>
        <v/>
      </c>
      <c r="P710" s="2">
        <f>IF(L710&gt;=7,1,0)</f>
        <v/>
      </c>
      <c r="Q710" s="2">
        <f>IF(L710&gt;=8,1,0)</f>
        <v/>
      </c>
      <c r="R710" s="2">
        <f>IF(L710&gt;=9,1,0)</f>
        <v/>
      </c>
      <c r="S710" s="2">
        <f>IF(OR(L710=10,M710="Vinta"),1,0)</f>
        <v/>
      </c>
      <c r="T710" s="2">
        <f>IF(M710="Persa",1,0)</f>
        <v/>
      </c>
      <c r="U710" s="2" t="n"/>
      <c r="V710" s="2" t="n"/>
      <c r="W710" s="2" t="n"/>
      <c r="X710" s="2" t="n"/>
      <c r="Y710" s="17" t="n"/>
      <c r="Z710" s="17" t="n"/>
      <c r="AA710" s="17" t="n"/>
      <c r="AB710" s="2" t="n"/>
      <c r="AC710" s="2">
        <f>IF(B710="","",IF(AB710="",TODAY()-B710,AB710-B710))</f>
        <v/>
      </c>
      <c r="AD710" s="2" t="n"/>
      <c r="AE710" s="2" t="n"/>
      <c r="AF710" s="2" t="n"/>
      <c r="AG710" s="37">
        <f>IF(B710="","",MAX(B710,IF(U710="",0,U710),IF(W710="",0,W710),IF(AB710="",0,AB710),IF(AN710="",0,AN710)))</f>
        <v/>
      </c>
      <c r="AH710" s="11">
        <f>IF(AG710="","",TODAY()-AG710)</f>
        <v/>
      </c>
      <c r="AI710" s="11">
        <f>IF(B710="","",MIN(100,IF(J710&gt;=300000,20,IF(J710&gt;=200000,10,5))+IF(OR(C710="Referral",C710="Passaparola"),20,IF(OR(C710="Sito web",C710="LinkedIn",C710="Email marketing"),15,10))+IF(L710&gt;=8,25,IF(L710&gt;=6,18,IF(L710&gt;=4,12,5)))+IF(AND(V710&lt;&gt;"",V710&lt;&gt;"Non risponde",V710&lt;&gt;"Non interessato"),10,0)+IF(X710="Eseguita",10,0)+IF(Z710&gt;0,15,0)))</f>
        <v/>
      </c>
      <c r="AJ710" s="11">
        <f>IF(AI710="","",IF(AI710&gt;=80,"Hot",IF(AI710&gt;=60,"Alta",IF(AI710&gt;=40,"Media","Bassa"))))</f>
        <v/>
      </c>
      <c r="AK710" s="11">
        <f>IF(B710="","",IF(U710="",TODAY()-B710,U710-B710))</f>
        <v/>
      </c>
      <c r="AL710" s="11">
        <f>IF(B710="","",IF(M710="Vinta","Chiusa - vinta",IF(M710="Persa","Chiusa - persa",IF(AND(U710="",TODAY()-B710&gt;1),"Contattare subito",IF(AND(M710="In corso",AH710&gt;7),"Lead in stallo",IF(AND(AN710&lt;&gt;"",AN710&lt;TODAY(),M710="In corso"),"Follow-up scaduto",IF(AND(K710="Offerta",Y710="",W710&lt;&gt;"",TODAY()-W710&gt;3),"Verificare offerta","OK"))))))</f>
        <v/>
      </c>
      <c r="AM710" s="38" t="n"/>
      <c r="AN710" s="39" t="n"/>
      <c r="AO710" s="11">
        <f>IF(AND(AN710&lt;&gt;"",AN710&lt;TODAY(),M710="In corso"),1,0)</f>
        <v/>
      </c>
      <c r="AP710" s="84">
        <f>IF(B710="","",IF(OR(M710="Vinta",M710="Persa"),0,IF(AL710="Contattare subito",50,0)+IF(AL710="Follow-up scaduto",40,0)+IF(AL710="Lead in stallo",35,0)+IF(AJ710="Hot",30,IF(AJ710="Alta",20,IF(AJ710="Media",10,0)))+IF(AO710=1,10,0)+L710/10+ROW()/100000))</f>
        <v/>
      </c>
    </row>
    <row r="711">
      <c r="A711" s="2">
        <f>IF(B711="","",ROW()-1)</f>
        <v/>
      </c>
      <c r="B711" s="2" t="n"/>
      <c r="C711" s="2" t="n"/>
      <c r="D711" s="2" t="n"/>
      <c r="E711" s="2" t="n"/>
      <c r="F711" s="2" t="n"/>
      <c r="G711" s="2" t="n"/>
      <c r="H711" s="2" t="n"/>
      <c r="I711" s="2" t="n"/>
      <c r="J711" s="2" t="n"/>
      <c r="K711" s="2" t="n"/>
      <c r="L711" s="2">
        <f>IF(K711="","",IF(K711="Nuovo",1,IF(K711="Tentativo contatto",1,IF(K711="Contattato",2,IF(K711="Qualificato",4,IF(K711="Visita fissata",5,IF(K711="Visita effettuata",6,IF(K711="Trattativa",7,IF(K711="Offerta",8,IF(K711="Prenotazione",9,IF(K711="Venduto",10,""))))))))))))</f>
        <v/>
      </c>
      <c r="M711" s="2" t="n"/>
      <c r="N711" s="2">
        <f>IF(L711&gt;=4,1,0)</f>
        <v/>
      </c>
      <c r="O711" s="2">
        <f>IF(L711&gt;=6,1,0)</f>
        <v/>
      </c>
      <c r="P711" s="2">
        <f>IF(L711&gt;=7,1,0)</f>
        <v/>
      </c>
      <c r="Q711" s="2">
        <f>IF(L711&gt;=8,1,0)</f>
        <v/>
      </c>
      <c r="R711" s="2">
        <f>IF(L711&gt;=9,1,0)</f>
        <v/>
      </c>
      <c r="S711" s="2">
        <f>IF(OR(L711=10,M711="Vinta"),1,0)</f>
        <v/>
      </c>
      <c r="T711" s="2">
        <f>IF(M711="Persa",1,0)</f>
        <v/>
      </c>
      <c r="U711" s="2" t="n"/>
      <c r="V711" s="2" t="n"/>
      <c r="W711" s="2" t="n"/>
      <c r="X711" s="2" t="n"/>
      <c r="Y711" s="17" t="n"/>
      <c r="Z711" s="17" t="n"/>
      <c r="AA711" s="17" t="n"/>
      <c r="AB711" s="2" t="n"/>
      <c r="AC711" s="2">
        <f>IF(B711="","",IF(AB711="",TODAY()-B711,AB711-B711))</f>
        <v/>
      </c>
      <c r="AD711" s="2" t="n"/>
      <c r="AE711" s="2" t="n"/>
      <c r="AF711" s="2" t="n"/>
      <c r="AG711" s="37">
        <f>IF(B711="","",MAX(B711,IF(U711="",0,U711),IF(W711="",0,W711),IF(AB711="",0,AB711),IF(AN711="",0,AN711)))</f>
        <v/>
      </c>
      <c r="AH711" s="11">
        <f>IF(AG711="","",TODAY()-AG711)</f>
        <v/>
      </c>
      <c r="AI711" s="11">
        <f>IF(B711="","",MIN(100,IF(J711&gt;=300000,20,IF(J711&gt;=200000,10,5))+IF(OR(C711="Referral",C711="Passaparola"),20,IF(OR(C711="Sito web",C711="LinkedIn",C711="Email marketing"),15,10))+IF(L711&gt;=8,25,IF(L711&gt;=6,18,IF(L711&gt;=4,12,5)))+IF(AND(V711&lt;&gt;"",V711&lt;&gt;"Non risponde",V711&lt;&gt;"Non interessato"),10,0)+IF(X711="Eseguita",10,0)+IF(Z711&gt;0,15,0)))</f>
        <v/>
      </c>
      <c r="AJ711" s="11">
        <f>IF(AI711="","",IF(AI711&gt;=80,"Hot",IF(AI711&gt;=60,"Alta",IF(AI711&gt;=40,"Media","Bassa"))))</f>
        <v/>
      </c>
      <c r="AK711" s="11">
        <f>IF(B711="","",IF(U711="",TODAY()-B711,U711-B711))</f>
        <v/>
      </c>
      <c r="AL711" s="11">
        <f>IF(B711="","",IF(M711="Vinta","Chiusa - vinta",IF(M711="Persa","Chiusa - persa",IF(AND(U711="",TODAY()-B711&gt;1),"Contattare subito",IF(AND(M711="In corso",AH711&gt;7),"Lead in stallo",IF(AND(AN711&lt;&gt;"",AN711&lt;TODAY(),M711="In corso"),"Follow-up scaduto",IF(AND(K711="Offerta",Y711="",W711&lt;&gt;"",TODAY()-W711&gt;3),"Verificare offerta","OK"))))))</f>
        <v/>
      </c>
      <c r="AM711" s="38" t="n"/>
      <c r="AN711" s="39" t="n"/>
      <c r="AO711" s="11">
        <f>IF(AND(AN711&lt;&gt;"",AN711&lt;TODAY(),M711="In corso"),1,0)</f>
        <v/>
      </c>
      <c r="AP711" s="84">
        <f>IF(B711="","",IF(OR(M711="Vinta",M711="Persa"),0,IF(AL711="Contattare subito",50,0)+IF(AL711="Follow-up scaduto",40,0)+IF(AL711="Lead in stallo",35,0)+IF(AJ711="Hot",30,IF(AJ711="Alta",20,IF(AJ711="Media",10,0)))+IF(AO711=1,10,0)+L711/10+ROW()/100000))</f>
        <v/>
      </c>
    </row>
    <row r="712">
      <c r="A712" s="2">
        <f>IF(B712="","",ROW()-1)</f>
        <v/>
      </c>
      <c r="B712" s="2" t="n"/>
      <c r="C712" s="2" t="n"/>
      <c r="D712" s="2" t="n"/>
      <c r="E712" s="2" t="n"/>
      <c r="F712" s="2" t="n"/>
      <c r="G712" s="2" t="n"/>
      <c r="H712" s="2" t="n"/>
      <c r="I712" s="2" t="n"/>
      <c r="J712" s="2" t="n"/>
      <c r="K712" s="2" t="n"/>
      <c r="L712" s="2">
        <f>IF(K712="","",IF(K712="Nuovo",1,IF(K712="Tentativo contatto",1,IF(K712="Contattato",2,IF(K712="Qualificato",4,IF(K712="Visita fissata",5,IF(K712="Visita effettuata",6,IF(K712="Trattativa",7,IF(K712="Offerta",8,IF(K712="Prenotazione",9,IF(K712="Venduto",10,""))))))))))))</f>
        <v/>
      </c>
      <c r="M712" s="2" t="n"/>
      <c r="N712" s="2">
        <f>IF(L712&gt;=4,1,0)</f>
        <v/>
      </c>
      <c r="O712" s="2">
        <f>IF(L712&gt;=6,1,0)</f>
        <v/>
      </c>
      <c r="P712" s="2">
        <f>IF(L712&gt;=7,1,0)</f>
        <v/>
      </c>
      <c r="Q712" s="2">
        <f>IF(L712&gt;=8,1,0)</f>
        <v/>
      </c>
      <c r="R712" s="2">
        <f>IF(L712&gt;=9,1,0)</f>
        <v/>
      </c>
      <c r="S712" s="2">
        <f>IF(OR(L712=10,M712="Vinta"),1,0)</f>
        <v/>
      </c>
      <c r="T712" s="2">
        <f>IF(M712="Persa",1,0)</f>
        <v/>
      </c>
      <c r="U712" s="2" t="n"/>
      <c r="V712" s="2" t="n"/>
      <c r="W712" s="2" t="n"/>
      <c r="X712" s="2" t="n"/>
      <c r="Y712" s="17" t="n"/>
      <c r="Z712" s="17" t="n"/>
      <c r="AA712" s="17" t="n"/>
      <c r="AB712" s="2" t="n"/>
      <c r="AC712" s="2">
        <f>IF(B712="","",IF(AB712="",TODAY()-B712,AB712-B712))</f>
        <v/>
      </c>
      <c r="AD712" s="2" t="n"/>
      <c r="AE712" s="2" t="n"/>
      <c r="AF712" s="2" t="n"/>
      <c r="AG712" s="37">
        <f>IF(B712="","",MAX(B712,IF(U712="",0,U712),IF(W712="",0,W712),IF(AB712="",0,AB712),IF(AN712="",0,AN712)))</f>
        <v/>
      </c>
      <c r="AH712" s="11">
        <f>IF(AG712="","",TODAY()-AG712)</f>
        <v/>
      </c>
      <c r="AI712" s="11">
        <f>IF(B712="","",MIN(100,IF(J712&gt;=300000,20,IF(J712&gt;=200000,10,5))+IF(OR(C712="Referral",C712="Passaparola"),20,IF(OR(C712="Sito web",C712="LinkedIn",C712="Email marketing"),15,10))+IF(L712&gt;=8,25,IF(L712&gt;=6,18,IF(L712&gt;=4,12,5)))+IF(AND(V712&lt;&gt;"",V712&lt;&gt;"Non risponde",V712&lt;&gt;"Non interessato"),10,0)+IF(X712="Eseguita",10,0)+IF(Z712&gt;0,15,0)))</f>
        <v/>
      </c>
      <c r="AJ712" s="11">
        <f>IF(AI712="","",IF(AI712&gt;=80,"Hot",IF(AI712&gt;=60,"Alta",IF(AI712&gt;=40,"Media","Bassa"))))</f>
        <v/>
      </c>
      <c r="AK712" s="11">
        <f>IF(B712="","",IF(U712="",TODAY()-B712,U712-B712))</f>
        <v/>
      </c>
      <c r="AL712" s="11">
        <f>IF(B712="","",IF(M712="Vinta","Chiusa - vinta",IF(M712="Persa","Chiusa - persa",IF(AND(U712="",TODAY()-B712&gt;1),"Contattare subito",IF(AND(M712="In corso",AH712&gt;7),"Lead in stallo",IF(AND(AN712&lt;&gt;"",AN712&lt;TODAY(),M712="In corso"),"Follow-up scaduto",IF(AND(K712="Offerta",Y712="",W712&lt;&gt;"",TODAY()-W712&gt;3),"Verificare offerta","OK"))))))</f>
        <v/>
      </c>
      <c r="AM712" s="38" t="n"/>
      <c r="AN712" s="39" t="n"/>
      <c r="AO712" s="11">
        <f>IF(AND(AN712&lt;&gt;"",AN712&lt;TODAY(),M712="In corso"),1,0)</f>
        <v/>
      </c>
      <c r="AP712" s="84">
        <f>IF(B712="","",IF(OR(M712="Vinta",M712="Persa"),0,IF(AL712="Contattare subito",50,0)+IF(AL712="Follow-up scaduto",40,0)+IF(AL712="Lead in stallo",35,0)+IF(AJ712="Hot",30,IF(AJ712="Alta",20,IF(AJ712="Media",10,0)))+IF(AO712=1,10,0)+L712/10+ROW()/100000))</f>
        <v/>
      </c>
    </row>
    <row r="713">
      <c r="A713" s="2">
        <f>IF(B713="","",ROW()-1)</f>
        <v/>
      </c>
      <c r="B713" s="2" t="n"/>
      <c r="C713" s="2" t="n"/>
      <c r="D713" s="2" t="n"/>
      <c r="E713" s="2" t="n"/>
      <c r="F713" s="2" t="n"/>
      <c r="G713" s="2" t="n"/>
      <c r="H713" s="2" t="n"/>
      <c r="I713" s="2" t="n"/>
      <c r="J713" s="2" t="n"/>
      <c r="K713" s="2" t="n"/>
      <c r="L713" s="2">
        <f>IF(K713="","",IF(K713="Nuovo",1,IF(K713="Tentativo contatto",1,IF(K713="Contattato",2,IF(K713="Qualificato",4,IF(K713="Visita fissata",5,IF(K713="Visita effettuata",6,IF(K713="Trattativa",7,IF(K713="Offerta",8,IF(K713="Prenotazione",9,IF(K713="Venduto",10,""))))))))))))</f>
        <v/>
      </c>
      <c r="M713" s="2" t="n"/>
      <c r="N713" s="2">
        <f>IF(L713&gt;=4,1,0)</f>
        <v/>
      </c>
      <c r="O713" s="2">
        <f>IF(L713&gt;=6,1,0)</f>
        <v/>
      </c>
      <c r="P713" s="2">
        <f>IF(L713&gt;=7,1,0)</f>
        <v/>
      </c>
      <c r="Q713" s="2">
        <f>IF(L713&gt;=8,1,0)</f>
        <v/>
      </c>
      <c r="R713" s="2">
        <f>IF(L713&gt;=9,1,0)</f>
        <v/>
      </c>
      <c r="S713" s="2">
        <f>IF(OR(L713=10,M713="Vinta"),1,0)</f>
        <v/>
      </c>
      <c r="T713" s="2">
        <f>IF(M713="Persa",1,0)</f>
        <v/>
      </c>
      <c r="U713" s="2" t="n"/>
      <c r="V713" s="2" t="n"/>
      <c r="W713" s="2" t="n"/>
      <c r="X713" s="2" t="n"/>
      <c r="Y713" s="17" t="n"/>
      <c r="Z713" s="17" t="n"/>
      <c r="AA713" s="17" t="n"/>
      <c r="AB713" s="2" t="n"/>
      <c r="AC713" s="2">
        <f>IF(B713="","",IF(AB713="",TODAY()-B713,AB713-B713))</f>
        <v/>
      </c>
      <c r="AD713" s="2" t="n"/>
      <c r="AE713" s="2" t="n"/>
      <c r="AF713" s="2" t="n"/>
      <c r="AG713" s="37">
        <f>IF(B713="","",MAX(B713,IF(U713="",0,U713),IF(W713="",0,W713),IF(AB713="",0,AB713),IF(AN713="",0,AN713)))</f>
        <v/>
      </c>
      <c r="AH713" s="11">
        <f>IF(AG713="","",TODAY()-AG713)</f>
        <v/>
      </c>
      <c r="AI713" s="11">
        <f>IF(B713="","",MIN(100,IF(J713&gt;=300000,20,IF(J713&gt;=200000,10,5))+IF(OR(C713="Referral",C713="Passaparola"),20,IF(OR(C713="Sito web",C713="LinkedIn",C713="Email marketing"),15,10))+IF(L713&gt;=8,25,IF(L713&gt;=6,18,IF(L713&gt;=4,12,5)))+IF(AND(V713&lt;&gt;"",V713&lt;&gt;"Non risponde",V713&lt;&gt;"Non interessato"),10,0)+IF(X713="Eseguita",10,0)+IF(Z713&gt;0,15,0)))</f>
        <v/>
      </c>
      <c r="AJ713" s="11">
        <f>IF(AI713="","",IF(AI713&gt;=80,"Hot",IF(AI713&gt;=60,"Alta",IF(AI713&gt;=40,"Media","Bassa"))))</f>
        <v/>
      </c>
      <c r="AK713" s="11">
        <f>IF(B713="","",IF(U713="",TODAY()-B713,U713-B713))</f>
        <v/>
      </c>
      <c r="AL713" s="11">
        <f>IF(B713="","",IF(M713="Vinta","Chiusa - vinta",IF(M713="Persa","Chiusa - persa",IF(AND(U713="",TODAY()-B713&gt;1),"Contattare subito",IF(AND(M713="In corso",AH713&gt;7),"Lead in stallo",IF(AND(AN713&lt;&gt;"",AN713&lt;TODAY(),M713="In corso"),"Follow-up scaduto",IF(AND(K713="Offerta",Y713="",W713&lt;&gt;"",TODAY()-W713&gt;3),"Verificare offerta","OK"))))))</f>
        <v/>
      </c>
      <c r="AM713" s="38" t="n"/>
      <c r="AN713" s="39" t="n"/>
      <c r="AO713" s="11">
        <f>IF(AND(AN713&lt;&gt;"",AN713&lt;TODAY(),M713="In corso"),1,0)</f>
        <v/>
      </c>
      <c r="AP713" s="84">
        <f>IF(B713="","",IF(OR(M713="Vinta",M713="Persa"),0,IF(AL713="Contattare subito",50,0)+IF(AL713="Follow-up scaduto",40,0)+IF(AL713="Lead in stallo",35,0)+IF(AJ713="Hot",30,IF(AJ713="Alta",20,IF(AJ713="Media",10,0)))+IF(AO713=1,10,0)+L713/10+ROW()/100000))</f>
        <v/>
      </c>
    </row>
    <row r="714">
      <c r="A714" s="2">
        <f>IF(B714="","",ROW()-1)</f>
        <v/>
      </c>
      <c r="B714" s="2" t="n"/>
      <c r="C714" s="2" t="n"/>
      <c r="D714" s="2" t="n"/>
      <c r="E714" s="2" t="n"/>
      <c r="F714" s="2" t="n"/>
      <c r="G714" s="2" t="n"/>
      <c r="H714" s="2" t="n"/>
      <c r="I714" s="2" t="n"/>
      <c r="J714" s="2" t="n"/>
      <c r="K714" s="2" t="n"/>
      <c r="L714" s="2">
        <f>IF(K714="","",IF(K714="Nuovo",1,IF(K714="Tentativo contatto",1,IF(K714="Contattato",2,IF(K714="Qualificato",4,IF(K714="Visita fissata",5,IF(K714="Visita effettuata",6,IF(K714="Trattativa",7,IF(K714="Offerta",8,IF(K714="Prenotazione",9,IF(K714="Venduto",10,""))))))))))))</f>
        <v/>
      </c>
      <c r="M714" s="2" t="n"/>
      <c r="N714" s="2">
        <f>IF(L714&gt;=4,1,0)</f>
        <v/>
      </c>
      <c r="O714" s="2">
        <f>IF(L714&gt;=6,1,0)</f>
        <v/>
      </c>
      <c r="P714" s="2">
        <f>IF(L714&gt;=7,1,0)</f>
        <v/>
      </c>
      <c r="Q714" s="2">
        <f>IF(L714&gt;=8,1,0)</f>
        <v/>
      </c>
      <c r="R714" s="2">
        <f>IF(L714&gt;=9,1,0)</f>
        <v/>
      </c>
      <c r="S714" s="2">
        <f>IF(OR(L714=10,M714="Vinta"),1,0)</f>
        <v/>
      </c>
      <c r="T714" s="2">
        <f>IF(M714="Persa",1,0)</f>
        <v/>
      </c>
      <c r="U714" s="2" t="n"/>
      <c r="V714" s="2" t="n"/>
      <c r="W714" s="2" t="n"/>
      <c r="X714" s="2" t="n"/>
      <c r="Y714" s="17" t="n"/>
      <c r="Z714" s="17" t="n"/>
      <c r="AA714" s="17" t="n"/>
      <c r="AB714" s="2" t="n"/>
      <c r="AC714" s="2">
        <f>IF(B714="","",IF(AB714="",TODAY()-B714,AB714-B714))</f>
        <v/>
      </c>
      <c r="AD714" s="2" t="n"/>
      <c r="AE714" s="2" t="n"/>
      <c r="AF714" s="2" t="n"/>
      <c r="AG714" s="37">
        <f>IF(B714="","",MAX(B714,IF(U714="",0,U714),IF(W714="",0,W714),IF(AB714="",0,AB714),IF(AN714="",0,AN714)))</f>
        <v/>
      </c>
      <c r="AH714" s="11">
        <f>IF(AG714="","",TODAY()-AG714)</f>
        <v/>
      </c>
      <c r="AI714" s="11">
        <f>IF(B714="","",MIN(100,IF(J714&gt;=300000,20,IF(J714&gt;=200000,10,5))+IF(OR(C714="Referral",C714="Passaparola"),20,IF(OR(C714="Sito web",C714="LinkedIn",C714="Email marketing"),15,10))+IF(L714&gt;=8,25,IF(L714&gt;=6,18,IF(L714&gt;=4,12,5)))+IF(AND(V714&lt;&gt;"",V714&lt;&gt;"Non risponde",V714&lt;&gt;"Non interessato"),10,0)+IF(X714="Eseguita",10,0)+IF(Z714&gt;0,15,0)))</f>
        <v/>
      </c>
      <c r="AJ714" s="11">
        <f>IF(AI714="","",IF(AI714&gt;=80,"Hot",IF(AI714&gt;=60,"Alta",IF(AI714&gt;=40,"Media","Bassa"))))</f>
        <v/>
      </c>
      <c r="AK714" s="11">
        <f>IF(B714="","",IF(U714="",TODAY()-B714,U714-B714))</f>
        <v/>
      </c>
      <c r="AL714" s="11">
        <f>IF(B714="","",IF(M714="Vinta","Chiusa - vinta",IF(M714="Persa","Chiusa - persa",IF(AND(U714="",TODAY()-B714&gt;1),"Contattare subito",IF(AND(M714="In corso",AH714&gt;7),"Lead in stallo",IF(AND(AN714&lt;&gt;"",AN714&lt;TODAY(),M714="In corso"),"Follow-up scaduto",IF(AND(K714="Offerta",Y714="",W714&lt;&gt;"",TODAY()-W714&gt;3),"Verificare offerta","OK"))))))</f>
        <v/>
      </c>
      <c r="AM714" s="38" t="n"/>
      <c r="AN714" s="39" t="n"/>
      <c r="AO714" s="11">
        <f>IF(AND(AN714&lt;&gt;"",AN714&lt;TODAY(),M714="In corso"),1,0)</f>
        <v/>
      </c>
      <c r="AP714" s="84">
        <f>IF(B714="","",IF(OR(M714="Vinta",M714="Persa"),0,IF(AL714="Contattare subito",50,0)+IF(AL714="Follow-up scaduto",40,0)+IF(AL714="Lead in stallo",35,0)+IF(AJ714="Hot",30,IF(AJ714="Alta",20,IF(AJ714="Media",10,0)))+IF(AO714=1,10,0)+L714/10+ROW()/100000))</f>
        <v/>
      </c>
    </row>
    <row r="715">
      <c r="A715" s="2">
        <f>IF(B715="","",ROW()-1)</f>
        <v/>
      </c>
      <c r="B715" s="2" t="n"/>
      <c r="C715" s="2" t="n"/>
      <c r="D715" s="2" t="n"/>
      <c r="E715" s="2" t="n"/>
      <c r="F715" s="2" t="n"/>
      <c r="G715" s="2" t="n"/>
      <c r="H715" s="2" t="n"/>
      <c r="I715" s="2" t="n"/>
      <c r="J715" s="2" t="n"/>
      <c r="K715" s="2" t="n"/>
      <c r="L715" s="2">
        <f>IF(K715="","",IF(K715="Nuovo",1,IF(K715="Tentativo contatto",1,IF(K715="Contattato",2,IF(K715="Qualificato",4,IF(K715="Visita fissata",5,IF(K715="Visita effettuata",6,IF(K715="Trattativa",7,IF(K715="Offerta",8,IF(K715="Prenotazione",9,IF(K715="Venduto",10,""))))))))))))</f>
        <v/>
      </c>
      <c r="M715" s="2" t="n"/>
      <c r="N715" s="2">
        <f>IF(L715&gt;=4,1,0)</f>
        <v/>
      </c>
      <c r="O715" s="2">
        <f>IF(L715&gt;=6,1,0)</f>
        <v/>
      </c>
      <c r="P715" s="2">
        <f>IF(L715&gt;=7,1,0)</f>
        <v/>
      </c>
      <c r="Q715" s="2">
        <f>IF(L715&gt;=8,1,0)</f>
        <v/>
      </c>
      <c r="R715" s="2">
        <f>IF(L715&gt;=9,1,0)</f>
        <v/>
      </c>
      <c r="S715" s="2">
        <f>IF(OR(L715=10,M715="Vinta"),1,0)</f>
        <v/>
      </c>
      <c r="T715" s="2">
        <f>IF(M715="Persa",1,0)</f>
        <v/>
      </c>
      <c r="U715" s="2" t="n"/>
      <c r="V715" s="2" t="n"/>
      <c r="W715" s="2" t="n"/>
      <c r="X715" s="2" t="n"/>
      <c r="Y715" s="17" t="n"/>
      <c r="Z715" s="17" t="n"/>
      <c r="AA715" s="17" t="n"/>
      <c r="AB715" s="2" t="n"/>
      <c r="AC715" s="2">
        <f>IF(B715="","",IF(AB715="",TODAY()-B715,AB715-B715))</f>
        <v/>
      </c>
      <c r="AD715" s="2" t="n"/>
      <c r="AE715" s="2" t="n"/>
      <c r="AF715" s="2" t="n"/>
      <c r="AG715" s="37">
        <f>IF(B715="","",MAX(B715,IF(U715="",0,U715),IF(W715="",0,W715),IF(AB715="",0,AB715),IF(AN715="",0,AN715)))</f>
        <v/>
      </c>
      <c r="AH715" s="11">
        <f>IF(AG715="","",TODAY()-AG715)</f>
        <v/>
      </c>
      <c r="AI715" s="11">
        <f>IF(B715="","",MIN(100,IF(J715&gt;=300000,20,IF(J715&gt;=200000,10,5))+IF(OR(C715="Referral",C715="Passaparola"),20,IF(OR(C715="Sito web",C715="LinkedIn",C715="Email marketing"),15,10))+IF(L715&gt;=8,25,IF(L715&gt;=6,18,IF(L715&gt;=4,12,5)))+IF(AND(V715&lt;&gt;"",V715&lt;&gt;"Non risponde",V715&lt;&gt;"Non interessato"),10,0)+IF(X715="Eseguita",10,0)+IF(Z715&gt;0,15,0)))</f>
        <v/>
      </c>
      <c r="AJ715" s="11">
        <f>IF(AI715="","",IF(AI715&gt;=80,"Hot",IF(AI715&gt;=60,"Alta",IF(AI715&gt;=40,"Media","Bassa"))))</f>
        <v/>
      </c>
      <c r="AK715" s="11">
        <f>IF(B715="","",IF(U715="",TODAY()-B715,U715-B715))</f>
        <v/>
      </c>
      <c r="AL715" s="11">
        <f>IF(B715="","",IF(M715="Vinta","Chiusa - vinta",IF(M715="Persa","Chiusa - persa",IF(AND(U715="",TODAY()-B715&gt;1),"Contattare subito",IF(AND(M715="In corso",AH715&gt;7),"Lead in stallo",IF(AND(AN715&lt;&gt;"",AN715&lt;TODAY(),M715="In corso"),"Follow-up scaduto",IF(AND(K715="Offerta",Y715="",W715&lt;&gt;"",TODAY()-W715&gt;3),"Verificare offerta","OK"))))))</f>
        <v/>
      </c>
      <c r="AM715" s="38" t="n"/>
      <c r="AN715" s="39" t="n"/>
      <c r="AO715" s="11">
        <f>IF(AND(AN715&lt;&gt;"",AN715&lt;TODAY(),M715="In corso"),1,0)</f>
        <v/>
      </c>
      <c r="AP715" s="84">
        <f>IF(B715="","",IF(OR(M715="Vinta",M715="Persa"),0,IF(AL715="Contattare subito",50,0)+IF(AL715="Follow-up scaduto",40,0)+IF(AL715="Lead in stallo",35,0)+IF(AJ715="Hot",30,IF(AJ715="Alta",20,IF(AJ715="Media",10,0)))+IF(AO715=1,10,0)+L715/10+ROW()/100000))</f>
        <v/>
      </c>
    </row>
    <row r="716">
      <c r="A716" s="2">
        <f>IF(B716="","",ROW()-1)</f>
        <v/>
      </c>
      <c r="B716" s="2" t="n"/>
      <c r="C716" s="2" t="n"/>
      <c r="D716" s="2" t="n"/>
      <c r="E716" s="2" t="n"/>
      <c r="F716" s="2" t="n"/>
      <c r="G716" s="2" t="n"/>
      <c r="H716" s="2" t="n"/>
      <c r="I716" s="2" t="n"/>
      <c r="J716" s="2" t="n"/>
      <c r="K716" s="2" t="n"/>
      <c r="L716" s="2">
        <f>IF(K716="","",IF(K716="Nuovo",1,IF(K716="Tentativo contatto",1,IF(K716="Contattato",2,IF(K716="Qualificato",4,IF(K716="Visita fissata",5,IF(K716="Visita effettuata",6,IF(K716="Trattativa",7,IF(K716="Offerta",8,IF(K716="Prenotazione",9,IF(K716="Venduto",10,""))))))))))))</f>
        <v/>
      </c>
      <c r="M716" s="2" t="n"/>
      <c r="N716" s="2">
        <f>IF(L716&gt;=4,1,0)</f>
        <v/>
      </c>
      <c r="O716" s="2">
        <f>IF(L716&gt;=6,1,0)</f>
        <v/>
      </c>
      <c r="P716" s="2">
        <f>IF(L716&gt;=7,1,0)</f>
        <v/>
      </c>
      <c r="Q716" s="2">
        <f>IF(L716&gt;=8,1,0)</f>
        <v/>
      </c>
      <c r="R716" s="2">
        <f>IF(L716&gt;=9,1,0)</f>
        <v/>
      </c>
      <c r="S716" s="2">
        <f>IF(OR(L716=10,M716="Vinta"),1,0)</f>
        <v/>
      </c>
      <c r="T716" s="2">
        <f>IF(M716="Persa",1,0)</f>
        <v/>
      </c>
      <c r="U716" s="2" t="n"/>
      <c r="V716" s="2" t="n"/>
      <c r="W716" s="2" t="n"/>
      <c r="X716" s="2" t="n"/>
      <c r="Y716" s="17" t="n"/>
      <c r="Z716" s="17" t="n"/>
      <c r="AA716" s="17" t="n"/>
      <c r="AB716" s="2" t="n"/>
      <c r="AC716" s="2">
        <f>IF(B716="","",IF(AB716="",TODAY()-B716,AB716-B716))</f>
        <v/>
      </c>
      <c r="AD716" s="2" t="n"/>
      <c r="AE716" s="2" t="n"/>
      <c r="AF716" s="2" t="n"/>
      <c r="AG716" s="37">
        <f>IF(B716="","",MAX(B716,IF(U716="",0,U716),IF(W716="",0,W716),IF(AB716="",0,AB716),IF(AN716="",0,AN716)))</f>
        <v/>
      </c>
      <c r="AH716" s="11">
        <f>IF(AG716="","",TODAY()-AG716)</f>
        <v/>
      </c>
      <c r="AI716" s="11">
        <f>IF(B716="","",MIN(100,IF(J716&gt;=300000,20,IF(J716&gt;=200000,10,5))+IF(OR(C716="Referral",C716="Passaparola"),20,IF(OR(C716="Sito web",C716="LinkedIn",C716="Email marketing"),15,10))+IF(L716&gt;=8,25,IF(L716&gt;=6,18,IF(L716&gt;=4,12,5)))+IF(AND(V716&lt;&gt;"",V716&lt;&gt;"Non risponde",V716&lt;&gt;"Non interessato"),10,0)+IF(X716="Eseguita",10,0)+IF(Z716&gt;0,15,0)))</f>
        <v/>
      </c>
      <c r="AJ716" s="11">
        <f>IF(AI716="","",IF(AI716&gt;=80,"Hot",IF(AI716&gt;=60,"Alta",IF(AI716&gt;=40,"Media","Bassa"))))</f>
        <v/>
      </c>
      <c r="AK716" s="11">
        <f>IF(B716="","",IF(U716="",TODAY()-B716,U716-B716))</f>
        <v/>
      </c>
      <c r="AL716" s="11">
        <f>IF(B716="","",IF(M716="Vinta","Chiusa - vinta",IF(M716="Persa","Chiusa - persa",IF(AND(U716="",TODAY()-B716&gt;1),"Contattare subito",IF(AND(M716="In corso",AH716&gt;7),"Lead in stallo",IF(AND(AN716&lt;&gt;"",AN716&lt;TODAY(),M716="In corso"),"Follow-up scaduto",IF(AND(K716="Offerta",Y716="",W716&lt;&gt;"",TODAY()-W716&gt;3),"Verificare offerta","OK"))))))</f>
        <v/>
      </c>
      <c r="AM716" s="38" t="n"/>
      <c r="AN716" s="39" t="n"/>
      <c r="AO716" s="11">
        <f>IF(AND(AN716&lt;&gt;"",AN716&lt;TODAY(),M716="In corso"),1,0)</f>
        <v/>
      </c>
      <c r="AP716" s="84">
        <f>IF(B716="","",IF(OR(M716="Vinta",M716="Persa"),0,IF(AL716="Contattare subito",50,0)+IF(AL716="Follow-up scaduto",40,0)+IF(AL716="Lead in stallo",35,0)+IF(AJ716="Hot",30,IF(AJ716="Alta",20,IF(AJ716="Media",10,0)))+IF(AO716=1,10,0)+L716/10+ROW()/100000))</f>
        <v/>
      </c>
    </row>
    <row r="717">
      <c r="A717" s="2">
        <f>IF(B717="","",ROW()-1)</f>
        <v/>
      </c>
      <c r="B717" s="2" t="n"/>
      <c r="C717" s="2" t="n"/>
      <c r="D717" s="2" t="n"/>
      <c r="E717" s="2" t="n"/>
      <c r="F717" s="2" t="n"/>
      <c r="G717" s="2" t="n"/>
      <c r="H717" s="2" t="n"/>
      <c r="I717" s="2" t="n"/>
      <c r="J717" s="2" t="n"/>
      <c r="K717" s="2" t="n"/>
      <c r="L717" s="2">
        <f>IF(K717="","",IF(K717="Nuovo",1,IF(K717="Tentativo contatto",1,IF(K717="Contattato",2,IF(K717="Qualificato",4,IF(K717="Visita fissata",5,IF(K717="Visita effettuata",6,IF(K717="Trattativa",7,IF(K717="Offerta",8,IF(K717="Prenotazione",9,IF(K717="Venduto",10,""))))))))))))</f>
        <v/>
      </c>
      <c r="M717" s="2" t="n"/>
      <c r="N717" s="2">
        <f>IF(L717&gt;=4,1,0)</f>
        <v/>
      </c>
      <c r="O717" s="2">
        <f>IF(L717&gt;=6,1,0)</f>
        <v/>
      </c>
      <c r="P717" s="2">
        <f>IF(L717&gt;=7,1,0)</f>
        <v/>
      </c>
      <c r="Q717" s="2">
        <f>IF(L717&gt;=8,1,0)</f>
        <v/>
      </c>
      <c r="R717" s="2">
        <f>IF(L717&gt;=9,1,0)</f>
        <v/>
      </c>
      <c r="S717" s="2">
        <f>IF(OR(L717=10,M717="Vinta"),1,0)</f>
        <v/>
      </c>
      <c r="T717" s="2">
        <f>IF(M717="Persa",1,0)</f>
        <v/>
      </c>
      <c r="U717" s="2" t="n"/>
      <c r="V717" s="2" t="n"/>
      <c r="W717" s="2" t="n"/>
      <c r="X717" s="2" t="n"/>
      <c r="Y717" s="17" t="n"/>
      <c r="Z717" s="17" t="n"/>
      <c r="AA717" s="17" t="n"/>
      <c r="AB717" s="2" t="n"/>
      <c r="AC717" s="2">
        <f>IF(B717="","",IF(AB717="",TODAY()-B717,AB717-B717))</f>
        <v/>
      </c>
      <c r="AD717" s="2" t="n"/>
      <c r="AE717" s="2" t="n"/>
      <c r="AF717" s="2" t="n"/>
      <c r="AG717" s="37">
        <f>IF(B717="","",MAX(B717,IF(U717="",0,U717),IF(W717="",0,W717),IF(AB717="",0,AB717),IF(AN717="",0,AN717)))</f>
        <v/>
      </c>
      <c r="AH717" s="11">
        <f>IF(AG717="","",TODAY()-AG717)</f>
        <v/>
      </c>
      <c r="AI717" s="11">
        <f>IF(B717="","",MIN(100,IF(J717&gt;=300000,20,IF(J717&gt;=200000,10,5))+IF(OR(C717="Referral",C717="Passaparola"),20,IF(OR(C717="Sito web",C717="LinkedIn",C717="Email marketing"),15,10))+IF(L717&gt;=8,25,IF(L717&gt;=6,18,IF(L717&gt;=4,12,5)))+IF(AND(V717&lt;&gt;"",V717&lt;&gt;"Non risponde",V717&lt;&gt;"Non interessato"),10,0)+IF(X717="Eseguita",10,0)+IF(Z717&gt;0,15,0)))</f>
        <v/>
      </c>
      <c r="AJ717" s="11">
        <f>IF(AI717="","",IF(AI717&gt;=80,"Hot",IF(AI717&gt;=60,"Alta",IF(AI717&gt;=40,"Media","Bassa"))))</f>
        <v/>
      </c>
      <c r="AK717" s="11">
        <f>IF(B717="","",IF(U717="",TODAY()-B717,U717-B717))</f>
        <v/>
      </c>
      <c r="AL717" s="11">
        <f>IF(B717="","",IF(M717="Vinta","Chiusa - vinta",IF(M717="Persa","Chiusa - persa",IF(AND(U717="",TODAY()-B717&gt;1),"Contattare subito",IF(AND(M717="In corso",AH717&gt;7),"Lead in stallo",IF(AND(AN717&lt;&gt;"",AN717&lt;TODAY(),M717="In corso"),"Follow-up scaduto",IF(AND(K717="Offerta",Y717="",W717&lt;&gt;"",TODAY()-W717&gt;3),"Verificare offerta","OK"))))))</f>
        <v/>
      </c>
      <c r="AM717" s="38" t="n"/>
      <c r="AN717" s="39" t="n"/>
      <c r="AO717" s="11">
        <f>IF(AND(AN717&lt;&gt;"",AN717&lt;TODAY(),M717="In corso"),1,0)</f>
        <v/>
      </c>
      <c r="AP717" s="84">
        <f>IF(B717="","",IF(OR(M717="Vinta",M717="Persa"),0,IF(AL717="Contattare subito",50,0)+IF(AL717="Follow-up scaduto",40,0)+IF(AL717="Lead in stallo",35,0)+IF(AJ717="Hot",30,IF(AJ717="Alta",20,IF(AJ717="Media",10,0)))+IF(AO717=1,10,0)+L717/10+ROW()/100000))</f>
        <v/>
      </c>
    </row>
    <row r="718">
      <c r="A718" s="2">
        <f>IF(B718="","",ROW()-1)</f>
        <v/>
      </c>
      <c r="B718" s="2" t="n"/>
      <c r="C718" s="2" t="n"/>
      <c r="D718" s="2" t="n"/>
      <c r="E718" s="2" t="n"/>
      <c r="F718" s="2" t="n"/>
      <c r="G718" s="2" t="n"/>
      <c r="H718" s="2" t="n"/>
      <c r="I718" s="2" t="n"/>
      <c r="J718" s="2" t="n"/>
      <c r="K718" s="2" t="n"/>
      <c r="L718" s="2">
        <f>IF(K718="","",IF(K718="Nuovo",1,IF(K718="Tentativo contatto",1,IF(K718="Contattato",2,IF(K718="Qualificato",4,IF(K718="Visita fissata",5,IF(K718="Visita effettuata",6,IF(K718="Trattativa",7,IF(K718="Offerta",8,IF(K718="Prenotazione",9,IF(K718="Venduto",10,""))))))))))))</f>
        <v/>
      </c>
      <c r="M718" s="2" t="n"/>
      <c r="N718" s="2">
        <f>IF(L718&gt;=4,1,0)</f>
        <v/>
      </c>
      <c r="O718" s="2">
        <f>IF(L718&gt;=6,1,0)</f>
        <v/>
      </c>
      <c r="P718" s="2">
        <f>IF(L718&gt;=7,1,0)</f>
        <v/>
      </c>
      <c r="Q718" s="2">
        <f>IF(L718&gt;=8,1,0)</f>
        <v/>
      </c>
      <c r="R718" s="2">
        <f>IF(L718&gt;=9,1,0)</f>
        <v/>
      </c>
      <c r="S718" s="2">
        <f>IF(OR(L718=10,M718="Vinta"),1,0)</f>
        <v/>
      </c>
      <c r="T718" s="2">
        <f>IF(M718="Persa",1,0)</f>
        <v/>
      </c>
      <c r="U718" s="2" t="n"/>
      <c r="V718" s="2" t="n"/>
      <c r="W718" s="2" t="n"/>
      <c r="X718" s="2" t="n"/>
      <c r="Y718" s="17" t="n"/>
      <c r="Z718" s="17" t="n"/>
      <c r="AA718" s="17" t="n"/>
      <c r="AB718" s="2" t="n"/>
      <c r="AC718" s="2">
        <f>IF(B718="","",IF(AB718="",TODAY()-B718,AB718-B718))</f>
        <v/>
      </c>
      <c r="AD718" s="2" t="n"/>
      <c r="AE718" s="2" t="n"/>
      <c r="AF718" s="2" t="n"/>
      <c r="AG718" s="37">
        <f>IF(B718="","",MAX(B718,IF(U718="",0,U718),IF(W718="",0,W718),IF(AB718="",0,AB718),IF(AN718="",0,AN718)))</f>
        <v/>
      </c>
      <c r="AH718" s="11">
        <f>IF(AG718="","",TODAY()-AG718)</f>
        <v/>
      </c>
      <c r="AI718" s="11">
        <f>IF(B718="","",MIN(100,IF(J718&gt;=300000,20,IF(J718&gt;=200000,10,5))+IF(OR(C718="Referral",C718="Passaparola"),20,IF(OR(C718="Sito web",C718="LinkedIn",C718="Email marketing"),15,10))+IF(L718&gt;=8,25,IF(L718&gt;=6,18,IF(L718&gt;=4,12,5)))+IF(AND(V718&lt;&gt;"",V718&lt;&gt;"Non risponde",V718&lt;&gt;"Non interessato"),10,0)+IF(X718="Eseguita",10,0)+IF(Z718&gt;0,15,0)))</f>
        <v/>
      </c>
      <c r="AJ718" s="11">
        <f>IF(AI718="","",IF(AI718&gt;=80,"Hot",IF(AI718&gt;=60,"Alta",IF(AI718&gt;=40,"Media","Bassa"))))</f>
        <v/>
      </c>
      <c r="AK718" s="11">
        <f>IF(B718="","",IF(U718="",TODAY()-B718,U718-B718))</f>
        <v/>
      </c>
      <c r="AL718" s="11">
        <f>IF(B718="","",IF(M718="Vinta","Chiusa - vinta",IF(M718="Persa","Chiusa - persa",IF(AND(U718="",TODAY()-B718&gt;1),"Contattare subito",IF(AND(M718="In corso",AH718&gt;7),"Lead in stallo",IF(AND(AN718&lt;&gt;"",AN718&lt;TODAY(),M718="In corso"),"Follow-up scaduto",IF(AND(K718="Offerta",Y718="",W718&lt;&gt;"",TODAY()-W718&gt;3),"Verificare offerta","OK"))))))</f>
        <v/>
      </c>
      <c r="AM718" s="38" t="n"/>
      <c r="AN718" s="39" t="n"/>
      <c r="AO718" s="11">
        <f>IF(AND(AN718&lt;&gt;"",AN718&lt;TODAY(),M718="In corso"),1,0)</f>
        <v/>
      </c>
      <c r="AP718" s="84">
        <f>IF(B718="","",IF(OR(M718="Vinta",M718="Persa"),0,IF(AL718="Contattare subito",50,0)+IF(AL718="Follow-up scaduto",40,0)+IF(AL718="Lead in stallo",35,0)+IF(AJ718="Hot",30,IF(AJ718="Alta",20,IF(AJ718="Media",10,0)))+IF(AO718=1,10,0)+L718/10+ROW()/100000))</f>
        <v/>
      </c>
    </row>
    <row r="719">
      <c r="A719" s="2">
        <f>IF(B719="","",ROW()-1)</f>
        <v/>
      </c>
      <c r="B719" s="2" t="n"/>
      <c r="C719" s="2" t="n"/>
      <c r="D719" s="2" t="n"/>
      <c r="E719" s="2" t="n"/>
      <c r="F719" s="2" t="n"/>
      <c r="G719" s="2" t="n"/>
      <c r="H719" s="2" t="n"/>
      <c r="I719" s="2" t="n"/>
      <c r="J719" s="2" t="n"/>
      <c r="K719" s="2" t="n"/>
      <c r="L719" s="2">
        <f>IF(K719="","",IF(K719="Nuovo",1,IF(K719="Tentativo contatto",1,IF(K719="Contattato",2,IF(K719="Qualificato",4,IF(K719="Visita fissata",5,IF(K719="Visita effettuata",6,IF(K719="Trattativa",7,IF(K719="Offerta",8,IF(K719="Prenotazione",9,IF(K719="Venduto",10,""))))))))))))</f>
        <v/>
      </c>
      <c r="M719" s="2" t="n"/>
      <c r="N719" s="2">
        <f>IF(L719&gt;=4,1,0)</f>
        <v/>
      </c>
      <c r="O719" s="2">
        <f>IF(L719&gt;=6,1,0)</f>
        <v/>
      </c>
      <c r="P719" s="2">
        <f>IF(L719&gt;=7,1,0)</f>
        <v/>
      </c>
      <c r="Q719" s="2">
        <f>IF(L719&gt;=8,1,0)</f>
        <v/>
      </c>
      <c r="R719" s="2">
        <f>IF(L719&gt;=9,1,0)</f>
        <v/>
      </c>
      <c r="S719" s="2">
        <f>IF(OR(L719=10,M719="Vinta"),1,0)</f>
        <v/>
      </c>
      <c r="T719" s="2">
        <f>IF(M719="Persa",1,0)</f>
        <v/>
      </c>
      <c r="U719" s="2" t="n"/>
      <c r="V719" s="2" t="n"/>
      <c r="W719" s="2" t="n"/>
      <c r="X719" s="2" t="n"/>
      <c r="Y719" s="17" t="n"/>
      <c r="Z719" s="17" t="n"/>
      <c r="AA719" s="17" t="n"/>
      <c r="AB719" s="2" t="n"/>
      <c r="AC719" s="2">
        <f>IF(B719="","",IF(AB719="",TODAY()-B719,AB719-B719))</f>
        <v/>
      </c>
      <c r="AD719" s="2" t="n"/>
      <c r="AE719" s="2" t="n"/>
      <c r="AF719" s="2" t="n"/>
      <c r="AG719" s="37">
        <f>IF(B719="","",MAX(B719,IF(U719="",0,U719),IF(W719="",0,W719),IF(AB719="",0,AB719),IF(AN719="",0,AN719)))</f>
        <v/>
      </c>
      <c r="AH719" s="11">
        <f>IF(AG719="","",TODAY()-AG719)</f>
        <v/>
      </c>
      <c r="AI719" s="11">
        <f>IF(B719="","",MIN(100,IF(J719&gt;=300000,20,IF(J719&gt;=200000,10,5))+IF(OR(C719="Referral",C719="Passaparola"),20,IF(OR(C719="Sito web",C719="LinkedIn",C719="Email marketing"),15,10))+IF(L719&gt;=8,25,IF(L719&gt;=6,18,IF(L719&gt;=4,12,5)))+IF(AND(V719&lt;&gt;"",V719&lt;&gt;"Non risponde",V719&lt;&gt;"Non interessato"),10,0)+IF(X719="Eseguita",10,0)+IF(Z719&gt;0,15,0)))</f>
        <v/>
      </c>
      <c r="AJ719" s="11">
        <f>IF(AI719="","",IF(AI719&gt;=80,"Hot",IF(AI719&gt;=60,"Alta",IF(AI719&gt;=40,"Media","Bassa"))))</f>
        <v/>
      </c>
      <c r="AK719" s="11">
        <f>IF(B719="","",IF(U719="",TODAY()-B719,U719-B719))</f>
        <v/>
      </c>
      <c r="AL719" s="11">
        <f>IF(B719="","",IF(M719="Vinta","Chiusa - vinta",IF(M719="Persa","Chiusa - persa",IF(AND(U719="",TODAY()-B719&gt;1),"Contattare subito",IF(AND(M719="In corso",AH719&gt;7),"Lead in stallo",IF(AND(AN719&lt;&gt;"",AN719&lt;TODAY(),M719="In corso"),"Follow-up scaduto",IF(AND(K719="Offerta",Y719="",W719&lt;&gt;"",TODAY()-W719&gt;3),"Verificare offerta","OK"))))))</f>
        <v/>
      </c>
      <c r="AM719" s="38" t="n"/>
      <c r="AN719" s="39" t="n"/>
      <c r="AO719" s="11">
        <f>IF(AND(AN719&lt;&gt;"",AN719&lt;TODAY(),M719="In corso"),1,0)</f>
        <v/>
      </c>
      <c r="AP719" s="84">
        <f>IF(B719="","",IF(OR(M719="Vinta",M719="Persa"),0,IF(AL719="Contattare subito",50,0)+IF(AL719="Follow-up scaduto",40,0)+IF(AL719="Lead in stallo",35,0)+IF(AJ719="Hot",30,IF(AJ719="Alta",20,IF(AJ719="Media",10,0)))+IF(AO719=1,10,0)+L719/10+ROW()/100000))</f>
        <v/>
      </c>
    </row>
    <row r="720">
      <c r="A720" s="2">
        <f>IF(B720="","",ROW()-1)</f>
        <v/>
      </c>
      <c r="B720" s="2" t="n"/>
      <c r="C720" s="2" t="n"/>
      <c r="D720" s="2" t="n"/>
      <c r="E720" s="2" t="n"/>
      <c r="F720" s="2" t="n"/>
      <c r="G720" s="2" t="n"/>
      <c r="H720" s="2" t="n"/>
      <c r="I720" s="2" t="n"/>
      <c r="J720" s="2" t="n"/>
      <c r="K720" s="2" t="n"/>
      <c r="L720" s="2">
        <f>IF(K720="","",IF(K720="Nuovo",1,IF(K720="Tentativo contatto",1,IF(K720="Contattato",2,IF(K720="Qualificato",4,IF(K720="Visita fissata",5,IF(K720="Visita effettuata",6,IF(K720="Trattativa",7,IF(K720="Offerta",8,IF(K720="Prenotazione",9,IF(K720="Venduto",10,""))))))))))))</f>
        <v/>
      </c>
      <c r="M720" s="2" t="n"/>
      <c r="N720" s="2">
        <f>IF(L720&gt;=4,1,0)</f>
        <v/>
      </c>
      <c r="O720" s="2">
        <f>IF(L720&gt;=6,1,0)</f>
        <v/>
      </c>
      <c r="P720" s="2">
        <f>IF(L720&gt;=7,1,0)</f>
        <v/>
      </c>
      <c r="Q720" s="2">
        <f>IF(L720&gt;=8,1,0)</f>
        <v/>
      </c>
      <c r="R720" s="2">
        <f>IF(L720&gt;=9,1,0)</f>
        <v/>
      </c>
      <c r="S720" s="2">
        <f>IF(OR(L720=10,M720="Vinta"),1,0)</f>
        <v/>
      </c>
      <c r="T720" s="2">
        <f>IF(M720="Persa",1,0)</f>
        <v/>
      </c>
      <c r="U720" s="2" t="n"/>
      <c r="V720" s="2" t="n"/>
      <c r="W720" s="2" t="n"/>
      <c r="X720" s="2" t="n"/>
      <c r="Y720" s="17" t="n"/>
      <c r="Z720" s="17" t="n"/>
      <c r="AA720" s="17" t="n"/>
      <c r="AB720" s="2" t="n"/>
      <c r="AC720" s="2">
        <f>IF(B720="","",IF(AB720="",TODAY()-B720,AB720-B720))</f>
        <v/>
      </c>
      <c r="AD720" s="2" t="n"/>
      <c r="AE720" s="2" t="n"/>
      <c r="AF720" s="2" t="n"/>
      <c r="AG720" s="37">
        <f>IF(B720="","",MAX(B720,IF(U720="",0,U720),IF(W720="",0,W720),IF(AB720="",0,AB720),IF(AN720="",0,AN720)))</f>
        <v/>
      </c>
      <c r="AH720" s="11">
        <f>IF(AG720="","",TODAY()-AG720)</f>
        <v/>
      </c>
      <c r="AI720" s="11">
        <f>IF(B720="","",MIN(100,IF(J720&gt;=300000,20,IF(J720&gt;=200000,10,5))+IF(OR(C720="Referral",C720="Passaparola"),20,IF(OR(C720="Sito web",C720="LinkedIn",C720="Email marketing"),15,10))+IF(L720&gt;=8,25,IF(L720&gt;=6,18,IF(L720&gt;=4,12,5)))+IF(AND(V720&lt;&gt;"",V720&lt;&gt;"Non risponde",V720&lt;&gt;"Non interessato"),10,0)+IF(X720="Eseguita",10,0)+IF(Z720&gt;0,15,0)))</f>
        <v/>
      </c>
      <c r="AJ720" s="11">
        <f>IF(AI720="","",IF(AI720&gt;=80,"Hot",IF(AI720&gt;=60,"Alta",IF(AI720&gt;=40,"Media","Bassa"))))</f>
        <v/>
      </c>
      <c r="AK720" s="11">
        <f>IF(B720="","",IF(U720="",TODAY()-B720,U720-B720))</f>
        <v/>
      </c>
      <c r="AL720" s="11">
        <f>IF(B720="","",IF(M720="Vinta","Chiusa - vinta",IF(M720="Persa","Chiusa - persa",IF(AND(U720="",TODAY()-B720&gt;1),"Contattare subito",IF(AND(M720="In corso",AH720&gt;7),"Lead in stallo",IF(AND(AN720&lt;&gt;"",AN720&lt;TODAY(),M720="In corso"),"Follow-up scaduto",IF(AND(K720="Offerta",Y720="",W720&lt;&gt;"",TODAY()-W720&gt;3),"Verificare offerta","OK"))))))</f>
        <v/>
      </c>
      <c r="AM720" s="38" t="n"/>
      <c r="AN720" s="39" t="n"/>
      <c r="AO720" s="11">
        <f>IF(AND(AN720&lt;&gt;"",AN720&lt;TODAY(),M720="In corso"),1,0)</f>
        <v/>
      </c>
      <c r="AP720" s="84">
        <f>IF(B720="","",IF(OR(M720="Vinta",M720="Persa"),0,IF(AL720="Contattare subito",50,0)+IF(AL720="Follow-up scaduto",40,0)+IF(AL720="Lead in stallo",35,0)+IF(AJ720="Hot",30,IF(AJ720="Alta",20,IF(AJ720="Media",10,0)))+IF(AO720=1,10,0)+L720/10+ROW()/100000))</f>
        <v/>
      </c>
    </row>
    <row r="721">
      <c r="A721" s="2">
        <f>IF(B721="","",ROW()-1)</f>
        <v/>
      </c>
      <c r="B721" s="2" t="n"/>
      <c r="C721" s="2" t="n"/>
      <c r="D721" s="2" t="n"/>
      <c r="E721" s="2" t="n"/>
      <c r="F721" s="2" t="n"/>
      <c r="G721" s="2" t="n"/>
      <c r="H721" s="2" t="n"/>
      <c r="I721" s="2" t="n"/>
      <c r="J721" s="2" t="n"/>
      <c r="K721" s="2" t="n"/>
      <c r="L721" s="2">
        <f>IF(K721="","",IF(K721="Nuovo",1,IF(K721="Tentativo contatto",1,IF(K721="Contattato",2,IF(K721="Qualificato",4,IF(K721="Visita fissata",5,IF(K721="Visita effettuata",6,IF(K721="Trattativa",7,IF(K721="Offerta",8,IF(K721="Prenotazione",9,IF(K721="Venduto",10,""))))))))))))</f>
        <v/>
      </c>
      <c r="M721" s="2" t="n"/>
      <c r="N721" s="2">
        <f>IF(L721&gt;=4,1,0)</f>
        <v/>
      </c>
      <c r="O721" s="2">
        <f>IF(L721&gt;=6,1,0)</f>
        <v/>
      </c>
      <c r="P721" s="2">
        <f>IF(L721&gt;=7,1,0)</f>
        <v/>
      </c>
      <c r="Q721" s="2">
        <f>IF(L721&gt;=8,1,0)</f>
        <v/>
      </c>
      <c r="R721" s="2">
        <f>IF(L721&gt;=9,1,0)</f>
        <v/>
      </c>
      <c r="S721" s="2">
        <f>IF(OR(L721=10,M721="Vinta"),1,0)</f>
        <v/>
      </c>
      <c r="T721" s="2">
        <f>IF(M721="Persa",1,0)</f>
        <v/>
      </c>
      <c r="U721" s="2" t="n"/>
      <c r="V721" s="2" t="n"/>
      <c r="W721" s="2" t="n"/>
      <c r="X721" s="2" t="n"/>
      <c r="Y721" s="17" t="n"/>
      <c r="Z721" s="17" t="n"/>
      <c r="AA721" s="17" t="n"/>
      <c r="AB721" s="2" t="n"/>
      <c r="AC721" s="2">
        <f>IF(B721="","",IF(AB721="",TODAY()-B721,AB721-B721))</f>
        <v/>
      </c>
      <c r="AD721" s="2" t="n"/>
      <c r="AE721" s="2" t="n"/>
      <c r="AF721" s="2" t="n"/>
      <c r="AG721" s="37">
        <f>IF(B721="","",MAX(B721,IF(U721="",0,U721),IF(W721="",0,W721),IF(AB721="",0,AB721),IF(AN721="",0,AN721)))</f>
        <v/>
      </c>
      <c r="AH721" s="11">
        <f>IF(AG721="","",TODAY()-AG721)</f>
        <v/>
      </c>
      <c r="AI721" s="11">
        <f>IF(B721="","",MIN(100,IF(J721&gt;=300000,20,IF(J721&gt;=200000,10,5))+IF(OR(C721="Referral",C721="Passaparola"),20,IF(OR(C721="Sito web",C721="LinkedIn",C721="Email marketing"),15,10))+IF(L721&gt;=8,25,IF(L721&gt;=6,18,IF(L721&gt;=4,12,5)))+IF(AND(V721&lt;&gt;"",V721&lt;&gt;"Non risponde",V721&lt;&gt;"Non interessato"),10,0)+IF(X721="Eseguita",10,0)+IF(Z721&gt;0,15,0)))</f>
        <v/>
      </c>
      <c r="AJ721" s="11">
        <f>IF(AI721="","",IF(AI721&gt;=80,"Hot",IF(AI721&gt;=60,"Alta",IF(AI721&gt;=40,"Media","Bassa"))))</f>
        <v/>
      </c>
      <c r="AK721" s="11">
        <f>IF(B721="","",IF(U721="",TODAY()-B721,U721-B721))</f>
        <v/>
      </c>
      <c r="AL721" s="11">
        <f>IF(B721="","",IF(M721="Vinta","Chiusa - vinta",IF(M721="Persa","Chiusa - persa",IF(AND(U721="",TODAY()-B721&gt;1),"Contattare subito",IF(AND(M721="In corso",AH721&gt;7),"Lead in stallo",IF(AND(AN721&lt;&gt;"",AN721&lt;TODAY(),M721="In corso"),"Follow-up scaduto",IF(AND(K721="Offerta",Y721="",W721&lt;&gt;"",TODAY()-W721&gt;3),"Verificare offerta","OK"))))))</f>
        <v/>
      </c>
      <c r="AM721" s="38" t="n"/>
      <c r="AN721" s="39" t="n"/>
      <c r="AO721" s="11">
        <f>IF(AND(AN721&lt;&gt;"",AN721&lt;TODAY(),M721="In corso"),1,0)</f>
        <v/>
      </c>
      <c r="AP721" s="84">
        <f>IF(B721="","",IF(OR(M721="Vinta",M721="Persa"),0,IF(AL721="Contattare subito",50,0)+IF(AL721="Follow-up scaduto",40,0)+IF(AL721="Lead in stallo",35,0)+IF(AJ721="Hot",30,IF(AJ721="Alta",20,IF(AJ721="Media",10,0)))+IF(AO721=1,10,0)+L721/10+ROW()/100000))</f>
        <v/>
      </c>
    </row>
    <row r="722">
      <c r="A722" s="2">
        <f>IF(B722="","",ROW()-1)</f>
        <v/>
      </c>
      <c r="B722" s="2" t="n"/>
      <c r="C722" s="2" t="n"/>
      <c r="D722" s="2" t="n"/>
      <c r="E722" s="2" t="n"/>
      <c r="F722" s="2" t="n"/>
      <c r="G722" s="2" t="n"/>
      <c r="H722" s="2" t="n"/>
      <c r="I722" s="2" t="n"/>
      <c r="J722" s="2" t="n"/>
      <c r="K722" s="2" t="n"/>
      <c r="L722" s="2">
        <f>IF(K722="","",IF(K722="Nuovo",1,IF(K722="Tentativo contatto",1,IF(K722="Contattato",2,IF(K722="Qualificato",4,IF(K722="Visita fissata",5,IF(K722="Visita effettuata",6,IF(K722="Trattativa",7,IF(K722="Offerta",8,IF(K722="Prenotazione",9,IF(K722="Venduto",10,""))))))))))))</f>
        <v/>
      </c>
      <c r="M722" s="2" t="n"/>
      <c r="N722" s="2">
        <f>IF(L722&gt;=4,1,0)</f>
        <v/>
      </c>
      <c r="O722" s="2">
        <f>IF(L722&gt;=6,1,0)</f>
        <v/>
      </c>
      <c r="P722" s="2">
        <f>IF(L722&gt;=7,1,0)</f>
        <v/>
      </c>
      <c r="Q722" s="2">
        <f>IF(L722&gt;=8,1,0)</f>
        <v/>
      </c>
      <c r="R722" s="2">
        <f>IF(L722&gt;=9,1,0)</f>
        <v/>
      </c>
      <c r="S722" s="2">
        <f>IF(OR(L722=10,M722="Vinta"),1,0)</f>
        <v/>
      </c>
      <c r="T722" s="2">
        <f>IF(M722="Persa",1,0)</f>
        <v/>
      </c>
      <c r="U722" s="2" t="n"/>
      <c r="V722" s="2" t="n"/>
      <c r="W722" s="2" t="n"/>
      <c r="X722" s="2" t="n"/>
      <c r="Y722" s="17" t="n"/>
      <c r="Z722" s="17" t="n"/>
      <c r="AA722" s="17" t="n"/>
      <c r="AB722" s="2" t="n"/>
      <c r="AC722" s="2">
        <f>IF(B722="","",IF(AB722="",TODAY()-B722,AB722-B722))</f>
        <v/>
      </c>
      <c r="AD722" s="2" t="n"/>
      <c r="AE722" s="2" t="n"/>
      <c r="AF722" s="2" t="n"/>
      <c r="AG722" s="37">
        <f>IF(B722="","",MAX(B722,IF(U722="",0,U722),IF(W722="",0,W722),IF(AB722="",0,AB722),IF(AN722="",0,AN722)))</f>
        <v/>
      </c>
      <c r="AH722" s="11">
        <f>IF(AG722="","",TODAY()-AG722)</f>
        <v/>
      </c>
      <c r="AI722" s="11">
        <f>IF(B722="","",MIN(100,IF(J722&gt;=300000,20,IF(J722&gt;=200000,10,5))+IF(OR(C722="Referral",C722="Passaparola"),20,IF(OR(C722="Sito web",C722="LinkedIn",C722="Email marketing"),15,10))+IF(L722&gt;=8,25,IF(L722&gt;=6,18,IF(L722&gt;=4,12,5)))+IF(AND(V722&lt;&gt;"",V722&lt;&gt;"Non risponde",V722&lt;&gt;"Non interessato"),10,0)+IF(X722="Eseguita",10,0)+IF(Z722&gt;0,15,0)))</f>
        <v/>
      </c>
      <c r="AJ722" s="11">
        <f>IF(AI722="","",IF(AI722&gt;=80,"Hot",IF(AI722&gt;=60,"Alta",IF(AI722&gt;=40,"Media","Bassa"))))</f>
        <v/>
      </c>
      <c r="AK722" s="11">
        <f>IF(B722="","",IF(U722="",TODAY()-B722,U722-B722))</f>
        <v/>
      </c>
      <c r="AL722" s="11">
        <f>IF(B722="","",IF(M722="Vinta","Chiusa - vinta",IF(M722="Persa","Chiusa - persa",IF(AND(U722="",TODAY()-B722&gt;1),"Contattare subito",IF(AND(M722="In corso",AH722&gt;7),"Lead in stallo",IF(AND(AN722&lt;&gt;"",AN722&lt;TODAY(),M722="In corso"),"Follow-up scaduto",IF(AND(K722="Offerta",Y722="",W722&lt;&gt;"",TODAY()-W722&gt;3),"Verificare offerta","OK"))))))</f>
        <v/>
      </c>
      <c r="AM722" s="38" t="n"/>
      <c r="AN722" s="39" t="n"/>
      <c r="AO722" s="11">
        <f>IF(AND(AN722&lt;&gt;"",AN722&lt;TODAY(),M722="In corso"),1,0)</f>
        <v/>
      </c>
      <c r="AP722" s="84">
        <f>IF(B722="","",IF(OR(M722="Vinta",M722="Persa"),0,IF(AL722="Contattare subito",50,0)+IF(AL722="Follow-up scaduto",40,0)+IF(AL722="Lead in stallo",35,0)+IF(AJ722="Hot",30,IF(AJ722="Alta",20,IF(AJ722="Media",10,0)))+IF(AO722=1,10,0)+L722/10+ROW()/100000))</f>
        <v/>
      </c>
    </row>
    <row r="723">
      <c r="A723" s="2">
        <f>IF(B723="","",ROW()-1)</f>
        <v/>
      </c>
      <c r="B723" s="2" t="n"/>
      <c r="C723" s="2" t="n"/>
      <c r="D723" s="2" t="n"/>
      <c r="E723" s="2" t="n"/>
      <c r="F723" s="2" t="n"/>
      <c r="G723" s="2" t="n"/>
      <c r="H723" s="2" t="n"/>
      <c r="I723" s="2" t="n"/>
      <c r="J723" s="2" t="n"/>
      <c r="K723" s="2" t="n"/>
      <c r="L723" s="2">
        <f>IF(K723="","",IF(K723="Nuovo",1,IF(K723="Tentativo contatto",1,IF(K723="Contattato",2,IF(K723="Qualificato",4,IF(K723="Visita fissata",5,IF(K723="Visita effettuata",6,IF(K723="Trattativa",7,IF(K723="Offerta",8,IF(K723="Prenotazione",9,IF(K723="Venduto",10,""))))))))))))</f>
        <v/>
      </c>
      <c r="M723" s="2" t="n"/>
      <c r="N723" s="2">
        <f>IF(L723&gt;=4,1,0)</f>
        <v/>
      </c>
      <c r="O723" s="2">
        <f>IF(L723&gt;=6,1,0)</f>
        <v/>
      </c>
      <c r="P723" s="2">
        <f>IF(L723&gt;=7,1,0)</f>
        <v/>
      </c>
      <c r="Q723" s="2">
        <f>IF(L723&gt;=8,1,0)</f>
        <v/>
      </c>
      <c r="R723" s="2">
        <f>IF(L723&gt;=9,1,0)</f>
        <v/>
      </c>
      <c r="S723" s="2">
        <f>IF(OR(L723=10,M723="Vinta"),1,0)</f>
        <v/>
      </c>
      <c r="T723" s="2">
        <f>IF(M723="Persa",1,0)</f>
        <v/>
      </c>
      <c r="U723" s="2" t="n"/>
      <c r="V723" s="2" t="n"/>
      <c r="W723" s="2" t="n"/>
      <c r="X723" s="2" t="n"/>
      <c r="Y723" s="17" t="n"/>
      <c r="Z723" s="17" t="n"/>
      <c r="AA723" s="17" t="n"/>
      <c r="AB723" s="2" t="n"/>
      <c r="AC723" s="2">
        <f>IF(B723="","",IF(AB723="",TODAY()-B723,AB723-B723))</f>
        <v/>
      </c>
      <c r="AD723" s="2" t="n"/>
      <c r="AE723" s="2" t="n"/>
      <c r="AF723" s="2" t="n"/>
      <c r="AG723" s="37">
        <f>IF(B723="","",MAX(B723,IF(U723="",0,U723),IF(W723="",0,W723),IF(AB723="",0,AB723),IF(AN723="",0,AN723)))</f>
        <v/>
      </c>
      <c r="AH723" s="11">
        <f>IF(AG723="","",TODAY()-AG723)</f>
        <v/>
      </c>
      <c r="AI723" s="11">
        <f>IF(B723="","",MIN(100,IF(J723&gt;=300000,20,IF(J723&gt;=200000,10,5))+IF(OR(C723="Referral",C723="Passaparola"),20,IF(OR(C723="Sito web",C723="LinkedIn",C723="Email marketing"),15,10))+IF(L723&gt;=8,25,IF(L723&gt;=6,18,IF(L723&gt;=4,12,5)))+IF(AND(V723&lt;&gt;"",V723&lt;&gt;"Non risponde",V723&lt;&gt;"Non interessato"),10,0)+IF(X723="Eseguita",10,0)+IF(Z723&gt;0,15,0)))</f>
        <v/>
      </c>
      <c r="AJ723" s="11">
        <f>IF(AI723="","",IF(AI723&gt;=80,"Hot",IF(AI723&gt;=60,"Alta",IF(AI723&gt;=40,"Media","Bassa"))))</f>
        <v/>
      </c>
      <c r="AK723" s="11">
        <f>IF(B723="","",IF(U723="",TODAY()-B723,U723-B723))</f>
        <v/>
      </c>
      <c r="AL723" s="11">
        <f>IF(B723="","",IF(M723="Vinta","Chiusa - vinta",IF(M723="Persa","Chiusa - persa",IF(AND(U723="",TODAY()-B723&gt;1),"Contattare subito",IF(AND(M723="In corso",AH723&gt;7),"Lead in stallo",IF(AND(AN723&lt;&gt;"",AN723&lt;TODAY(),M723="In corso"),"Follow-up scaduto",IF(AND(K723="Offerta",Y723="",W723&lt;&gt;"",TODAY()-W723&gt;3),"Verificare offerta","OK"))))))</f>
        <v/>
      </c>
      <c r="AM723" s="38" t="n"/>
      <c r="AN723" s="39" t="n"/>
      <c r="AO723" s="11">
        <f>IF(AND(AN723&lt;&gt;"",AN723&lt;TODAY(),M723="In corso"),1,0)</f>
        <v/>
      </c>
      <c r="AP723" s="84">
        <f>IF(B723="","",IF(OR(M723="Vinta",M723="Persa"),0,IF(AL723="Contattare subito",50,0)+IF(AL723="Follow-up scaduto",40,0)+IF(AL723="Lead in stallo",35,0)+IF(AJ723="Hot",30,IF(AJ723="Alta",20,IF(AJ723="Media",10,0)))+IF(AO723=1,10,0)+L723/10+ROW()/100000))</f>
        <v/>
      </c>
    </row>
    <row r="724">
      <c r="A724" s="2">
        <f>IF(B724="","",ROW()-1)</f>
        <v/>
      </c>
      <c r="B724" s="2" t="n"/>
      <c r="C724" s="2" t="n"/>
      <c r="D724" s="2" t="n"/>
      <c r="E724" s="2" t="n"/>
      <c r="F724" s="2" t="n"/>
      <c r="G724" s="2" t="n"/>
      <c r="H724" s="2" t="n"/>
      <c r="I724" s="2" t="n"/>
      <c r="J724" s="2" t="n"/>
      <c r="K724" s="2" t="n"/>
      <c r="L724" s="2">
        <f>IF(K724="","",IF(K724="Nuovo",1,IF(K724="Tentativo contatto",1,IF(K724="Contattato",2,IF(K724="Qualificato",4,IF(K724="Visita fissata",5,IF(K724="Visita effettuata",6,IF(K724="Trattativa",7,IF(K724="Offerta",8,IF(K724="Prenotazione",9,IF(K724="Venduto",10,""))))))))))))</f>
        <v/>
      </c>
      <c r="M724" s="2" t="n"/>
      <c r="N724" s="2">
        <f>IF(L724&gt;=4,1,0)</f>
        <v/>
      </c>
      <c r="O724" s="2">
        <f>IF(L724&gt;=6,1,0)</f>
        <v/>
      </c>
      <c r="P724" s="2">
        <f>IF(L724&gt;=7,1,0)</f>
        <v/>
      </c>
      <c r="Q724" s="2">
        <f>IF(L724&gt;=8,1,0)</f>
        <v/>
      </c>
      <c r="R724" s="2">
        <f>IF(L724&gt;=9,1,0)</f>
        <v/>
      </c>
      <c r="S724" s="2">
        <f>IF(OR(L724=10,M724="Vinta"),1,0)</f>
        <v/>
      </c>
      <c r="T724" s="2">
        <f>IF(M724="Persa",1,0)</f>
        <v/>
      </c>
      <c r="U724" s="2" t="n"/>
      <c r="V724" s="2" t="n"/>
      <c r="W724" s="2" t="n"/>
      <c r="X724" s="2" t="n"/>
      <c r="Y724" s="17" t="n"/>
      <c r="Z724" s="17" t="n"/>
      <c r="AA724" s="17" t="n"/>
      <c r="AB724" s="2" t="n"/>
      <c r="AC724" s="2">
        <f>IF(B724="","",IF(AB724="",TODAY()-B724,AB724-B724))</f>
        <v/>
      </c>
      <c r="AD724" s="2" t="n"/>
      <c r="AE724" s="2" t="n"/>
      <c r="AF724" s="2" t="n"/>
      <c r="AG724" s="37">
        <f>IF(B724="","",MAX(B724,IF(U724="",0,U724),IF(W724="",0,W724),IF(AB724="",0,AB724),IF(AN724="",0,AN724)))</f>
        <v/>
      </c>
      <c r="AH724" s="11">
        <f>IF(AG724="","",TODAY()-AG724)</f>
        <v/>
      </c>
      <c r="AI724" s="11">
        <f>IF(B724="","",MIN(100,IF(J724&gt;=300000,20,IF(J724&gt;=200000,10,5))+IF(OR(C724="Referral",C724="Passaparola"),20,IF(OR(C724="Sito web",C724="LinkedIn",C724="Email marketing"),15,10))+IF(L724&gt;=8,25,IF(L724&gt;=6,18,IF(L724&gt;=4,12,5)))+IF(AND(V724&lt;&gt;"",V724&lt;&gt;"Non risponde",V724&lt;&gt;"Non interessato"),10,0)+IF(X724="Eseguita",10,0)+IF(Z724&gt;0,15,0)))</f>
        <v/>
      </c>
      <c r="AJ724" s="11">
        <f>IF(AI724="","",IF(AI724&gt;=80,"Hot",IF(AI724&gt;=60,"Alta",IF(AI724&gt;=40,"Media","Bassa"))))</f>
        <v/>
      </c>
      <c r="AK724" s="11">
        <f>IF(B724="","",IF(U724="",TODAY()-B724,U724-B724))</f>
        <v/>
      </c>
      <c r="AL724" s="11">
        <f>IF(B724="","",IF(M724="Vinta","Chiusa - vinta",IF(M724="Persa","Chiusa - persa",IF(AND(U724="",TODAY()-B724&gt;1),"Contattare subito",IF(AND(M724="In corso",AH724&gt;7),"Lead in stallo",IF(AND(AN724&lt;&gt;"",AN724&lt;TODAY(),M724="In corso"),"Follow-up scaduto",IF(AND(K724="Offerta",Y724="",W724&lt;&gt;"",TODAY()-W724&gt;3),"Verificare offerta","OK"))))))</f>
        <v/>
      </c>
      <c r="AM724" s="38" t="n"/>
      <c r="AN724" s="39" t="n"/>
      <c r="AO724" s="11">
        <f>IF(AND(AN724&lt;&gt;"",AN724&lt;TODAY(),M724="In corso"),1,0)</f>
        <v/>
      </c>
      <c r="AP724" s="84">
        <f>IF(B724="","",IF(OR(M724="Vinta",M724="Persa"),0,IF(AL724="Contattare subito",50,0)+IF(AL724="Follow-up scaduto",40,0)+IF(AL724="Lead in stallo",35,0)+IF(AJ724="Hot",30,IF(AJ724="Alta",20,IF(AJ724="Media",10,0)))+IF(AO724=1,10,0)+L724/10+ROW()/100000))</f>
        <v/>
      </c>
    </row>
    <row r="725">
      <c r="A725" s="2">
        <f>IF(B725="","",ROW()-1)</f>
        <v/>
      </c>
      <c r="B725" s="2" t="n"/>
      <c r="C725" s="2" t="n"/>
      <c r="D725" s="2" t="n"/>
      <c r="E725" s="2" t="n"/>
      <c r="F725" s="2" t="n"/>
      <c r="G725" s="2" t="n"/>
      <c r="H725" s="2" t="n"/>
      <c r="I725" s="2" t="n"/>
      <c r="J725" s="2" t="n"/>
      <c r="K725" s="2" t="n"/>
      <c r="L725" s="2">
        <f>IF(K725="","",IF(K725="Nuovo",1,IF(K725="Tentativo contatto",1,IF(K725="Contattato",2,IF(K725="Qualificato",4,IF(K725="Visita fissata",5,IF(K725="Visita effettuata",6,IF(K725="Trattativa",7,IF(K725="Offerta",8,IF(K725="Prenotazione",9,IF(K725="Venduto",10,""))))))))))))</f>
        <v/>
      </c>
      <c r="M725" s="2" t="n"/>
      <c r="N725" s="2">
        <f>IF(L725&gt;=4,1,0)</f>
        <v/>
      </c>
      <c r="O725" s="2">
        <f>IF(L725&gt;=6,1,0)</f>
        <v/>
      </c>
      <c r="P725" s="2">
        <f>IF(L725&gt;=7,1,0)</f>
        <v/>
      </c>
      <c r="Q725" s="2">
        <f>IF(L725&gt;=8,1,0)</f>
        <v/>
      </c>
      <c r="R725" s="2">
        <f>IF(L725&gt;=9,1,0)</f>
        <v/>
      </c>
      <c r="S725" s="2">
        <f>IF(OR(L725=10,M725="Vinta"),1,0)</f>
        <v/>
      </c>
      <c r="T725" s="2">
        <f>IF(M725="Persa",1,0)</f>
        <v/>
      </c>
      <c r="U725" s="2" t="n"/>
      <c r="V725" s="2" t="n"/>
      <c r="W725" s="2" t="n"/>
      <c r="X725" s="2" t="n"/>
      <c r="Y725" s="17" t="n"/>
      <c r="Z725" s="17" t="n"/>
      <c r="AA725" s="17" t="n"/>
      <c r="AB725" s="2" t="n"/>
      <c r="AC725" s="2">
        <f>IF(B725="","",IF(AB725="",TODAY()-B725,AB725-B725))</f>
        <v/>
      </c>
      <c r="AD725" s="2" t="n"/>
      <c r="AE725" s="2" t="n"/>
      <c r="AF725" s="2" t="n"/>
      <c r="AG725" s="37">
        <f>IF(B725="","",MAX(B725,IF(U725="",0,U725),IF(W725="",0,W725),IF(AB725="",0,AB725),IF(AN725="",0,AN725)))</f>
        <v/>
      </c>
      <c r="AH725" s="11">
        <f>IF(AG725="","",TODAY()-AG725)</f>
        <v/>
      </c>
      <c r="AI725" s="11">
        <f>IF(B725="","",MIN(100,IF(J725&gt;=300000,20,IF(J725&gt;=200000,10,5))+IF(OR(C725="Referral",C725="Passaparola"),20,IF(OR(C725="Sito web",C725="LinkedIn",C725="Email marketing"),15,10))+IF(L725&gt;=8,25,IF(L725&gt;=6,18,IF(L725&gt;=4,12,5)))+IF(AND(V725&lt;&gt;"",V725&lt;&gt;"Non risponde",V725&lt;&gt;"Non interessato"),10,0)+IF(X725="Eseguita",10,0)+IF(Z725&gt;0,15,0)))</f>
        <v/>
      </c>
      <c r="AJ725" s="11">
        <f>IF(AI725="","",IF(AI725&gt;=80,"Hot",IF(AI725&gt;=60,"Alta",IF(AI725&gt;=40,"Media","Bassa"))))</f>
        <v/>
      </c>
      <c r="AK725" s="11">
        <f>IF(B725="","",IF(U725="",TODAY()-B725,U725-B725))</f>
        <v/>
      </c>
      <c r="AL725" s="11">
        <f>IF(B725="","",IF(M725="Vinta","Chiusa - vinta",IF(M725="Persa","Chiusa - persa",IF(AND(U725="",TODAY()-B725&gt;1),"Contattare subito",IF(AND(M725="In corso",AH725&gt;7),"Lead in stallo",IF(AND(AN725&lt;&gt;"",AN725&lt;TODAY(),M725="In corso"),"Follow-up scaduto",IF(AND(K725="Offerta",Y725="",W725&lt;&gt;"",TODAY()-W725&gt;3),"Verificare offerta","OK"))))))</f>
        <v/>
      </c>
      <c r="AM725" s="38" t="n"/>
      <c r="AN725" s="39" t="n"/>
      <c r="AO725" s="11">
        <f>IF(AND(AN725&lt;&gt;"",AN725&lt;TODAY(),M725="In corso"),1,0)</f>
        <v/>
      </c>
      <c r="AP725" s="84">
        <f>IF(B725="","",IF(OR(M725="Vinta",M725="Persa"),0,IF(AL725="Contattare subito",50,0)+IF(AL725="Follow-up scaduto",40,0)+IF(AL725="Lead in stallo",35,0)+IF(AJ725="Hot",30,IF(AJ725="Alta",20,IF(AJ725="Media",10,0)))+IF(AO725=1,10,0)+L725/10+ROW()/100000))</f>
        <v/>
      </c>
    </row>
    <row r="726">
      <c r="A726" s="2">
        <f>IF(B726="","",ROW()-1)</f>
        <v/>
      </c>
      <c r="B726" s="2" t="n"/>
      <c r="C726" s="2" t="n"/>
      <c r="D726" s="2" t="n"/>
      <c r="E726" s="2" t="n"/>
      <c r="F726" s="2" t="n"/>
      <c r="G726" s="2" t="n"/>
      <c r="H726" s="2" t="n"/>
      <c r="I726" s="2" t="n"/>
      <c r="J726" s="2" t="n"/>
      <c r="K726" s="2" t="n"/>
      <c r="L726" s="2">
        <f>IF(K726="","",IF(K726="Nuovo",1,IF(K726="Tentativo contatto",1,IF(K726="Contattato",2,IF(K726="Qualificato",4,IF(K726="Visita fissata",5,IF(K726="Visita effettuata",6,IF(K726="Trattativa",7,IF(K726="Offerta",8,IF(K726="Prenotazione",9,IF(K726="Venduto",10,""))))))))))))</f>
        <v/>
      </c>
      <c r="M726" s="2" t="n"/>
      <c r="N726" s="2">
        <f>IF(L726&gt;=4,1,0)</f>
        <v/>
      </c>
      <c r="O726" s="2">
        <f>IF(L726&gt;=6,1,0)</f>
        <v/>
      </c>
      <c r="P726" s="2">
        <f>IF(L726&gt;=7,1,0)</f>
        <v/>
      </c>
      <c r="Q726" s="2">
        <f>IF(L726&gt;=8,1,0)</f>
        <v/>
      </c>
      <c r="R726" s="2">
        <f>IF(L726&gt;=9,1,0)</f>
        <v/>
      </c>
      <c r="S726" s="2">
        <f>IF(OR(L726=10,M726="Vinta"),1,0)</f>
        <v/>
      </c>
      <c r="T726" s="2">
        <f>IF(M726="Persa",1,0)</f>
        <v/>
      </c>
      <c r="U726" s="2" t="n"/>
      <c r="V726" s="2" t="n"/>
      <c r="W726" s="2" t="n"/>
      <c r="X726" s="2" t="n"/>
      <c r="Y726" s="17" t="n"/>
      <c r="Z726" s="17" t="n"/>
      <c r="AA726" s="17" t="n"/>
      <c r="AB726" s="2" t="n"/>
      <c r="AC726" s="2">
        <f>IF(B726="","",IF(AB726="",TODAY()-B726,AB726-B726))</f>
        <v/>
      </c>
      <c r="AD726" s="2" t="n"/>
      <c r="AE726" s="2" t="n"/>
      <c r="AF726" s="2" t="n"/>
      <c r="AG726" s="37">
        <f>IF(B726="","",MAX(B726,IF(U726="",0,U726),IF(W726="",0,W726),IF(AB726="",0,AB726),IF(AN726="",0,AN726)))</f>
        <v/>
      </c>
      <c r="AH726" s="11">
        <f>IF(AG726="","",TODAY()-AG726)</f>
        <v/>
      </c>
      <c r="AI726" s="11">
        <f>IF(B726="","",MIN(100,IF(J726&gt;=300000,20,IF(J726&gt;=200000,10,5))+IF(OR(C726="Referral",C726="Passaparola"),20,IF(OR(C726="Sito web",C726="LinkedIn",C726="Email marketing"),15,10))+IF(L726&gt;=8,25,IF(L726&gt;=6,18,IF(L726&gt;=4,12,5)))+IF(AND(V726&lt;&gt;"",V726&lt;&gt;"Non risponde",V726&lt;&gt;"Non interessato"),10,0)+IF(X726="Eseguita",10,0)+IF(Z726&gt;0,15,0)))</f>
        <v/>
      </c>
      <c r="AJ726" s="11">
        <f>IF(AI726="","",IF(AI726&gt;=80,"Hot",IF(AI726&gt;=60,"Alta",IF(AI726&gt;=40,"Media","Bassa"))))</f>
        <v/>
      </c>
      <c r="AK726" s="11">
        <f>IF(B726="","",IF(U726="",TODAY()-B726,U726-B726))</f>
        <v/>
      </c>
      <c r="AL726" s="11">
        <f>IF(B726="","",IF(M726="Vinta","Chiusa - vinta",IF(M726="Persa","Chiusa - persa",IF(AND(U726="",TODAY()-B726&gt;1),"Contattare subito",IF(AND(M726="In corso",AH726&gt;7),"Lead in stallo",IF(AND(AN726&lt;&gt;"",AN726&lt;TODAY(),M726="In corso"),"Follow-up scaduto",IF(AND(K726="Offerta",Y726="",W726&lt;&gt;"",TODAY()-W726&gt;3),"Verificare offerta","OK"))))))</f>
        <v/>
      </c>
      <c r="AM726" s="38" t="n"/>
      <c r="AN726" s="39" t="n"/>
      <c r="AO726" s="11">
        <f>IF(AND(AN726&lt;&gt;"",AN726&lt;TODAY(),M726="In corso"),1,0)</f>
        <v/>
      </c>
      <c r="AP726" s="84">
        <f>IF(B726="","",IF(OR(M726="Vinta",M726="Persa"),0,IF(AL726="Contattare subito",50,0)+IF(AL726="Follow-up scaduto",40,0)+IF(AL726="Lead in stallo",35,0)+IF(AJ726="Hot",30,IF(AJ726="Alta",20,IF(AJ726="Media",10,0)))+IF(AO726=1,10,0)+L726/10+ROW()/100000))</f>
        <v/>
      </c>
    </row>
    <row r="727">
      <c r="A727" s="2">
        <f>IF(B727="","",ROW()-1)</f>
        <v/>
      </c>
      <c r="B727" s="2" t="n"/>
      <c r="C727" s="2" t="n"/>
      <c r="D727" s="2" t="n"/>
      <c r="E727" s="2" t="n"/>
      <c r="F727" s="2" t="n"/>
      <c r="G727" s="2" t="n"/>
      <c r="H727" s="2" t="n"/>
      <c r="I727" s="2" t="n"/>
      <c r="J727" s="2" t="n"/>
      <c r="K727" s="2" t="n"/>
      <c r="L727" s="2">
        <f>IF(K727="","",IF(K727="Nuovo",1,IF(K727="Tentativo contatto",1,IF(K727="Contattato",2,IF(K727="Qualificato",4,IF(K727="Visita fissata",5,IF(K727="Visita effettuata",6,IF(K727="Trattativa",7,IF(K727="Offerta",8,IF(K727="Prenotazione",9,IF(K727="Venduto",10,""))))))))))))</f>
        <v/>
      </c>
      <c r="M727" s="2" t="n"/>
      <c r="N727" s="2">
        <f>IF(L727&gt;=4,1,0)</f>
        <v/>
      </c>
      <c r="O727" s="2">
        <f>IF(L727&gt;=6,1,0)</f>
        <v/>
      </c>
      <c r="P727" s="2">
        <f>IF(L727&gt;=7,1,0)</f>
        <v/>
      </c>
      <c r="Q727" s="2">
        <f>IF(L727&gt;=8,1,0)</f>
        <v/>
      </c>
      <c r="R727" s="2">
        <f>IF(L727&gt;=9,1,0)</f>
        <v/>
      </c>
      <c r="S727" s="2">
        <f>IF(OR(L727=10,M727="Vinta"),1,0)</f>
        <v/>
      </c>
      <c r="T727" s="2">
        <f>IF(M727="Persa",1,0)</f>
        <v/>
      </c>
      <c r="U727" s="2" t="n"/>
      <c r="V727" s="2" t="n"/>
      <c r="W727" s="2" t="n"/>
      <c r="X727" s="2" t="n"/>
      <c r="Y727" s="17" t="n"/>
      <c r="Z727" s="17" t="n"/>
      <c r="AA727" s="17" t="n"/>
      <c r="AB727" s="2" t="n"/>
      <c r="AC727" s="2">
        <f>IF(B727="","",IF(AB727="",TODAY()-B727,AB727-B727))</f>
        <v/>
      </c>
      <c r="AD727" s="2" t="n"/>
      <c r="AE727" s="2" t="n"/>
      <c r="AF727" s="2" t="n"/>
      <c r="AG727" s="37">
        <f>IF(B727="","",MAX(B727,IF(U727="",0,U727),IF(W727="",0,W727),IF(AB727="",0,AB727),IF(AN727="",0,AN727)))</f>
        <v/>
      </c>
      <c r="AH727" s="11">
        <f>IF(AG727="","",TODAY()-AG727)</f>
        <v/>
      </c>
      <c r="AI727" s="11">
        <f>IF(B727="","",MIN(100,IF(J727&gt;=300000,20,IF(J727&gt;=200000,10,5))+IF(OR(C727="Referral",C727="Passaparola"),20,IF(OR(C727="Sito web",C727="LinkedIn",C727="Email marketing"),15,10))+IF(L727&gt;=8,25,IF(L727&gt;=6,18,IF(L727&gt;=4,12,5)))+IF(AND(V727&lt;&gt;"",V727&lt;&gt;"Non risponde",V727&lt;&gt;"Non interessato"),10,0)+IF(X727="Eseguita",10,0)+IF(Z727&gt;0,15,0)))</f>
        <v/>
      </c>
      <c r="AJ727" s="11">
        <f>IF(AI727="","",IF(AI727&gt;=80,"Hot",IF(AI727&gt;=60,"Alta",IF(AI727&gt;=40,"Media","Bassa"))))</f>
        <v/>
      </c>
      <c r="AK727" s="11">
        <f>IF(B727="","",IF(U727="",TODAY()-B727,U727-B727))</f>
        <v/>
      </c>
      <c r="AL727" s="11">
        <f>IF(B727="","",IF(M727="Vinta","Chiusa - vinta",IF(M727="Persa","Chiusa - persa",IF(AND(U727="",TODAY()-B727&gt;1),"Contattare subito",IF(AND(M727="In corso",AH727&gt;7),"Lead in stallo",IF(AND(AN727&lt;&gt;"",AN727&lt;TODAY(),M727="In corso"),"Follow-up scaduto",IF(AND(K727="Offerta",Y727="",W727&lt;&gt;"",TODAY()-W727&gt;3),"Verificare offerta","OK"))))))</f>
        <v/>
      </c>
      <c r="AM727" s="38" t="n"/>
      <c r="AN727" s="39" t="n"/>
      <c r="AO727" s="11">
        <f>IF(AND(AN727&lt;&gt;"",AN727&lt;TODAY(),M727="In corso"),1,0)</f>
        <v/>
      </c>
      <c r="AP727" s="84">
        <f>IF(B727="","",IF(OR(M727="Vinta",M727="Persa"),0,IF(AL727="Contattare subito",50,0)+IF(AL727="Follow-up scaduto",40,0)+IF(AL727="Lead in stallo",35,0)+IF(AJ727="Hot",30,IF(AJ727="Alta",20,IF(AJ727="Media",10,0)))+IF(AO727=1,10,0)+L727/10+ROW()/100000))</f>
        <v/>
      </c>
    </row>
    <row r="728">
      <c r="A728" s="2">
        <f>IF(B728="","",ROW()-1)</f>
        <v/>
      </c>
      <c r="B728" s="2" t="n"/>
      <c r="C728" s="2" t="n"/>
      <c r="D728" s="2" t="n"/>
      <c r="E728" s="2" t="n"/>
      <c r="F728" s="2" t="n"/>
      <c r="G728" s="2" t="n"/>
      <c r="H728" s="2" t="n"/>
      <c r="I728" s="2" t="n"/>
      <c r="J728" s="2" t="n"/>
      <c r="K728" s="2" t="n"/>
      <c r="L728" s="2">
        <f>IF(K728="","",IF(K728="Nuovo",1,IF(K728="Tentativo contatto",1,IF(K728="Contattato",2,IF(K728="Qualificato",4,IF(K728="Visita fissata",5,IF(K728="Visita effettuata",6,IF(K728="Trattativa",7,IF(K728="Offerta",8,IF(K728="Prenotazione",9,IF(K728="Venduto",10,""))))))))))))</f>
        <v/>
      </c>
      <c r="M728" s="2" t="n"/>
      <c r="N728" s="2">
        <f>IF(L728&gt;=4,1,0)</f>
        <v/>
      </c>
      <c r="O728" s="2">
        <f>IF(L728&gt;=6,1,0)</f>
        <v/>
      </c>
      <c r="P728" s="2">
        <f>IF(L728&gt;=7,1,0)</f>
        <v/>
      </c>
      <c r="Q728" s="2">
        <f>IF(L728&gt;=8,1,0)</f>
        <v/>
      </c>
      <c r="R728" s="2">
        <f>IF(L728&gt;=9,1,0)</f>
        <v/>
      </c>
      <c r="S728" s="2">
        <f>IF(OR(L728=10,M728="Vinta"),1,0)</f>
        <v/>
      </c>
      <c r="T728" s="2">
        <f>IF(M728="Persa",1,0)</f>
        <v/>
      </c>
      <c r="U728" s="2" t="n"/>
      <c r="V728" s="2" t="n"/>
      <c r="W728" s="2" t="n"/>
      <c r="X728" s="2" t="n"/>
      <c r="Y728" s="17" t="n"/>
      <c r="Z728" s="17" t="n"/>
      <c r="AA728" s="17" t="n"/>
      <c r="AB728" s="2" t="n"/>
      <c r="AC728" s="2">
        <f>IF(B728="","",IF(AB728="",TODAY()-B728,AB728-B728))</f>
        <v/>
      </c>
      <c r="AD728" s="2" t="n"/>
      <c r="AE728" s="2" t="n"/>
      <c r="AF728" s="2" t="n"/>
      <c r="AG728" s="37">
        <f>IF(B728="","",MAX(B728,IF(U728="",0,U728),IF(W728="",0,W728),IF(AB728="",0,AB728),IF(AN728="",0,AN728)))</f>
        <v/>
      </c>
      <c r="AH728" s="11">
        <f>IF(AG728="","",TODAY()-AG728)</f>
        <v/>
      </c>
      <c r="AI728" s="11">
        <f>IF(B728="","",MIN(100,IF(J728&gt;=300000,20,IF(J728&gt;=200000,10,5))+IF(OR(C728="Referral",C728="Passaparola"),20,IF(OR(C728="Sito web",C728="LinkedIn",C728="Email marketing"),15,10))+IF(L728&gt;=8,25,IF(L728&gt;=6,18,IF(L728&gt;=4,12,5)))+IF(AND(V728&lt;&gt;"",V728&lt;&gt;"Non risponde",V728&lt;&gt;"Non interessato"),10,0)+IF(X728="Eseguita",10,0)+IF(Z728&gt;0,15,0)))</f>
        <v/>
      </c>
      <c r="AJ728" s="11">
        <f>IF(AI728="","",IF(AI728&gt;=80,"Hot",IF(AI728&gt;=60,"Alta",IF(AI728&gt;=40,"Media","Bassa"))))</f>
        <v/>
      </c>
      <c r="AK728" s="11">
        <f>IF(B728="","",IF(U728="",TODAY()-B728,U728-B728))</f>
        <v/>
      </c>
      <c r="AL728" s="11">
        <f>IF(B728="","",IF(M728="Vinta","Chiusa - vinta",IF(M728="Persa","Chiusa - persa",IF(AND(U728="",TODAY()-B728&gt;1),"Contattare subito",IF(AND(M728="In corso",AH728&gt;7),"Lead in stallo",IF(AND(AN728&lt;&gt;"",AN728&lt;TODAY(),M728="In corso"),"Follow-up scaduto",IF(AND(K728="Offerta",Y728="",W728&lt;&gt;"",TODAY()-W728&gt;3),"Verificare offerta","OK"))))))</f>
        <v/>
      </c>
      <c r="AM728" s="38" t="n"/>
      <c r="AN728" s="39" t="n"/>
      <c r="AO728" s="11">
        <f>IF(AND(AN728&lt;&gt;"",AN728&lt;TODAY(),M728="In corso"),1,0)</f>
        <v/>
      </c>
      <c r="AP728" s="84">
        <f>IF(B728="","",IF(OR(M728="Vinta",M728="Persa"),0,IF(AL728="Contattare subito",50,0)+IF(AL728="Follow-up scaduto",40,0)+IF(AL728="Lead in stallo",35,0)+IF(AJ728="Hot",30,IF(AJ728="Alta",20,IF(AJ728="Media",10,0)))+IF(AO728=1,10,0)+L728/10+ROW()/100000))</f>
        <v/>
      </c>
    </row>
    <row r="729">
      <c r="A729" s="2">
        <f>IF(B729="","",ROW()-1)</f>
        <v/>
      </c>
      <c r="B729" s="2" t="n"/>
      <c r="C729" s="2" t="n"/>
      <c r="D729" s="2" t="n"/>
      <c r="E729" s="2" t="n"/>
      <c r="F729" s="2" t="n"/>
      <c r="G729" s="2" t="n"/>
      <c r="H729" s="2" t="n"/>
      <c r="I729" s="2" t="n"/>
      <c r="J729" s="2" t="n"/>
      <c r="K729" s="2" t="n"/>
      <c r="L729" s="2">
        <f>IF(K729="","",IF(K729="Nuovo",1,IF(K729="Tentativo contatto",1,IF(K729="Contattato",2,IF(K729="Qualificato",4,IF(K729="Visita fissata",5,IF(K729="Visita effettuata",6,IF(K729="Trattativa",7,IF(K729="Offerta",8,IF(K729="Prenotazione",9,IF(K729="Venduto",10,""))))))))))))</f>
        <v/>
      </c>
      <c r="M729" s="2" t="n"/>
      <c r="N729" s="2">
        <f>IF(L729&gt;=4,1,0)</f>
        <v/>
      </c>
      <c r="O729" s="2">
        <f>IF(L729&gt;=6,1,0)</f>
        <v/>
      </c>
      <c r="P729" s="2">
        <f>IF(L729&gt;=7,1,0)</f>
        <v/>
      </c>
      <c r="Q729" s="2">
        <f>IF(L729&gt;=8,1,0)</f>
        <v/>
      </c>
      <c r="R729" s="2">
        <f>IF(L729&gt;=9,1,0)</f>
        <v/>
      </c>
      <c r="S729" s="2">
        <f>IF(OR(L729=10,M729="Vinta"),1,0)</f>
        <v/>
      </c>
      <c r="T729" s="2">
        <f>IF(M729="Persa",1,0)</f>
        <v/>
      </c>
      <c r="U729" s="2" t="n"/>
      <c r="V729" s="2" t="n"/>
      <c r="W729" s="2" t="n"/>
      <c r="X729" s="2" t="n"/>
      <c r="Y729" s="17" t="n"/>
      <c r="Z729" s="17" t="n"/>
      <c r="AA729" s="17" t="n"/>
      <c r="AB729" s="2" t="n"/>
      <c r="AC729" s="2">
        <f>IF(B729="","",IF(AB729="",TODAY()-B729,AB729-B729))</f>
        <v/>
      </c>
      <c r="AD729" s="2" t="n"/>
      <c r="AE729" s="2" t="n"/>
      <c r="AF729" s="2" t="n"/>
      <c r="AG729" s="37">
        <f>IF(B729="","",MAX(B729,IF(U729="",0,U729),IF(W729="",0,W729),IF(AB729="",0,AB729),IF(AN729="",0,AN729)))</f>
        <v/>
      </c>
      <c r="AH729" s="11">
        <f>IF(AG729="","",TODAY()-AG729)</f>
        <v/>
      </c>
      <c r="AI729" s="11">
        <f>IF(B729="","",MIN(100,IF(J729&gt;=300000,20,IF(J729&gt;=200000,10,5))+IF(OR(C729="Referral",C729="Passaparola"),20,IF(OR(C729="Sito web",C729="LinkedIn",C729="Email marketing"),15,10))+IF(L729&gt;=8,25,IF(L729&gt;=6,18,IF(L729&gt;=4,12,5)))+IF(AND(V729&lt;&gt;"",V729&lt;&gt;"Non risponde",V729&lt;&gt;"Non interessato"),10,0)+IF(X729="Eseguita",10,0)+IF(Z729&gt;0,15,0)))</f>
        <v/>
      </c>
      <c r="AJ729" s="11">
        <f>IF(AI729="","",IF(AI729&gt;=80,"Hot",IF(AI729&gt;=60,"Alta",IF(AI729&gt;=40,"Media","Bassa"))))</f>
        <v/>
      </c>
      <c r="AK729" s="11">
        <f>IF(B729="","",IF(U729="",TODAY()-B729,U729-B729))</f>
        <v/>
      </c>
      <c r="AL729" s="11">
        <f>IF(B729="","",IF(M729="Vinta","Chiusa - vinta",IF(M729="Persa","Chiusa - persa",IF(AND(U729="",TODAY()-B729&gt;1),"Contattare subito",IF(AND(M729="In corso",AH729&gt;7),"Lead in stallo",IF(AND(AN729&lt;&gt;"",AN729&lt;TODAY(),M729="In corso"),"Follow-up scaduto",IF(AND(K729="Offerta",Y729="",W729&lt;&gt;"",TODAY()-W729&gt;3),"Verificare offerta","OK"))))))</f>
        <v/>
      </c>
      <c r="AM729" s="38" t="n"/>
      <c r="AN729" s="39" t="n"/>
      <c r="AO729" s="11">
        <f>IF(AND(AN729&lt;&gt;"",AN729&lt;TODAY(),M729="In corso"),1,0)</f>
        <v/>
      </c>
      <c r="AP729" s="84">
        <f>IF(B729="","",IF(OR(M729="Vinta",M729="Persa"),0,IF(AL729="Contattare subito",50,0)+IF(AL729="Follow-up scaduto",40,0)+IF(AL729="Lead in stallo",35,0)+IF(AJ729="Hot",30,IF(AJ729="Alta",20,IF(AJ729="Media",10,0)))+IF(AO729=1,10,0)+L729/10+ROW()/100000))</f>
        <v/>
      </c>
    </row>
    <row r="730">
      <c r="A730" s="2">
        <f>IF(B730="","",ROW()-1)</f>
        <v/>
      </c>
      <c r="B730" s="2" t="n"/>
      <c r="C730" s="2" t="n"/>
      <c r="D730" s="2" t="n"/>
      <c r="E730" s="2" t="n"/>
      <c r="F730" s="2" t="n"/>
      <c r="G730" s="2" t="n"/>
      <c r="H730" s="2" t="n"/>
      <c r="I730" s="2" t="n"/>
      <c r="J730" s="2" t="n"/>
      <c r="K730" s="2" t="n"/>
      <c r="L730" s="2">
        <f>IF(K730="","",IF(K730="Nuovo",1,IF(K730="Tentativo contatto",1,IF(K730="Contattato",2,IF(K730="Qualificato",4,IF(K730="Visita fissata",5,IF(K730="Visita effettuata",6,IF(K730="Trattativa",7,IF(K730="Offerta",8,IF(K730="Prenotazione",9,IF(K730="Venduto",10,""))))))))))))</f>
        <v/>
      </c>
      <c r="M730" s="2" t="n"/>
      <c r="N730" s="2">
        <f>IF(L730&gt;=4,1,0)</f>
        <v/>
      </c>
      <c r="O730" s="2">
        <f>IF(L730&gt;=6,1,0)</f>
        <v/>
      </c>
      <c r="P730" s="2">
        <f>IF(L730&gt;=7,1,0)</f>
        <v/>
      </c>
      <c r="Q730" s="2">
        <f>IF(L730&gt;=8,1,0)</f>
        <v/>
      </c>
      <c r="R730" s="2">
        <f>IF(L730&gt;=9,1,0)</f>
        <v/>
      </c>
      <c r="S730" s="2">
        <f>IF(OR(L730=10,M730="Vinta"),1,0)</f>
        <v/>
      </c>
      <c r="T730" s="2">
        <f>IF(M730="Persa",1,0)</f>
        <v/>
      </c>
      <c r="U730" s="2" t="n"/>
      <c r="V730" s="2" t="n"/>
      <c r="W730" s="2" t="n"/>
      <c r="X730" s="2" t="n"/>
      <c r="Y730" s="17" t="n"/>
      <c r="Z730" s="17" t="n"/>
      <c r="AA730" s="17" t="n"/>
      <c r="AB730" s="2" t="n"/>
      <c r="AC730" s="2">
        <f>IF(B730="","",IF(AB730="",TODAY()-B730,AB730-B730))</f>
        <v/>
      </c>
      <c r="AD730" s="2" t="n"/>
      <c r="AE730" s="2" t="n"/>
      <c r="AF730" s="2" t="n"/>
      <c r="AG730" s="37">
        <f>IF(B730="","",MAX(B730,IF(U730="",0,U730),IF(W730="",0,W730),IF(AB730="",0,AB730),IF(AN730="",0,AN730)))</f>
        <v/>
      </c>
      <c r="AH730" s="11">
        <f>IF(AG730="","",TODAY()-AG730)</f>
        <v/>
      </c>
      <c r="AI730" s="11">
        <f>IF(B730="","",MIN(100,IF(J730&gt;=300000,20,IF(J730&gt;=200000,10,5))+IF(OR(C730="Referral",C730="Passaparola"),20,IF(OR(C730="Sito web",C730="LinkedIn",C730="Email marketing"),15,10))+IF(L730&gt;=8,25,IF(L730&gt;=6,18,IF(L730&gt;=4,12,5)))+IF(AND(V730&lt;&gt;"",V730&lt;&gt;"Non risponde",V730&lt;&gt;"Non interessato"),10,0)+IF(X730="Eseguita",10,0)+IF(Z730&gt;0,15,0)))</f>
        <v/>
      </c>
      <c r="AJ730" s="11">
        <f>IF(AI730="","",IF(AI730&gt;=80,"Hot",IF(AI730&gt;=60,"Alta",IF(AI730&gt;=40,"Media","Bassa"))))</f>
        <v/>
      </c>
      <c r="AK730" s="11">
        <f>IF(B730="","",IF(U730="",TODAY()-B730,U730-B730))</f>
        <v/>
      </c>
      <c r="AL730" s="11">
        <f>IF(B730="","",IF(M730="Vinta","Chiusa - vinta",IF(M730="Persa","Chiusa - persa",IF(AND(U730="",TODAY()-B730&gt;1),"Contattare subito",IF(AND(M730="In corso",AH730&gt;7),"Lead in stallo",IF(AND(AN730&lt;&gt;"",AN730&lt;TODAY(),M730="In corso"),"Follow-up scaduto",IF(AND(K730="Offerta",Y730="",W730&lt;&gt;"",TODAY()-W730&gt;3),"Verificare offerta","OK"))))))</f>
        <v/>
      </c>
      <c r="AM730" s="38" t="n"/>
      <c r="AN730" s="39" t="n"/>
      <c r="AO730" s="11">
        <f>IF(AND(AN730&lt;&gt;"",AN730&lt;TODAY(),M730="In corso"),1,0)</f>
        <v/>
      </c>
      <c r="AP730" s="84">
        <f>IF(B730="","",IF(OR(M730="Vinta",M730="Persa"),0,IF(AL730="Contattare subito",50,0)+IF(AL730="Follow-up scaduto",40,0)+IF(AL730="Lead in stallo",35,0)+IF(AJ730="Hot",30,IF(AJ730="Alta",20,IF(AJ730="Media",10,0)))+IF(AO730=1,10,0)+L730/10+ROW()/100000))</f>
        <v/>
      </c>
    </row>
    <row r="731">
      <c r="A731" s="2">
        <f>IF(B731="","",ROW()-1)</f>
        <v/>
      </c>
      <c r="B731" s="2" t="n"/>
      <c r="C731" s="2" t="n"/>
      <c r="D731" s="2" t="n"/>
      <c r="E731" s="2" t="n"/>
      <c r="F731" s="2" t="n"/>
      <c r="G731" s="2" t="n"/>
      <c r="H731" s="2" t="n"/>
      <c r="I731" s="2" t="n"/>
      <c r="J731" s="2" t="n"/>
      <c r="K731" s="2" t="n"/>
      <c r="L731" s="2">
        <f>IF(K731="","",IF(K731="Nuovo",1,IF(K731="Tentativo contatto",1,IF(K731="Contattato",2,IF(K731="Qualificato",4,IF(K731="Visita fissata",5,IF(K731="Visita effettuata",6,IF(K731="Trattativa",7,IF(K731="Offerta",8,IF(K731="Prenotazione",9,IF(K731="Venduto",10,""))))))))))))</f>
        <v/>
      </c>
      <c r="M731" s="2" t="n"/>
      <c r="N731" s="2">
        <f>IF(L731&gt;=4,1,0)</f>
        <v/>
      </c>
      <c r="O731" s="2">
        <f>IF(L731&gt;=6,1,0)</f>
        <v/>
      </c>
      <c r="P731" s="2">
        <f>IF(L731&gt;=7,1,0)</f>
        <v/>
      </c>
      <c r="Q731" s="2">
        <f>IF(L731&gt;=8,1,0)</f>
        <v/>
      </c>
      <c r="R731" s="2">
        <f>IF(L731&gt;=9,1,0)</f>
        <v/>
      </c>
      <c r="S731" s="2">
        <f>IF(OR(L731=10,M731="Vinta"),1,0)</f>
        <v/>
      </c>
      <c r="T731" s="2">
        <f>IF(M731="Persa",1,0)</f>
        <v/>
      </c>
      <c r="U731" s="2" t="n"/>
      <c r="V731" s="2" t="n"/>
      <c r="W731" s="2" t="n"/>
      <c r="X731" s="2" t="n"/>
      <c r="Y731" s="17" t="n"/>
      <c r="Z731" s="17" t="n"/>
      <c r="AA731" s="17" t="n"/>
      <c r="AB731" s="2" t="n"/>
      <c r="AC731" s="2">
        <f>IF(B731="","",IF(AB731="",TODAY()-B731,AB731-B731))</f>
        <v/>
      </c>
      <c r="AD731" s="2" t="n"/>
      <c r="AE731" s="2" t="n"/>
      <c r="AF731" s="2" t="n"/>
      <c r="AG731" s="37">
        <f>IF(B731="","",MAX(B731,IF(U731="",0,U731),IF(W731="",0,W731),IF(AB731="",0,AB731),IF(AN731="",0,AN731)))</f>
        <v/>
      </c>
      <c r="AH731" s="11">
        <f>IF(AG731="","",TODAY()-AG731)</f>
        <v/>
      </c>
      <c r="AI731" s="11">
        <f>IF(B731="","",MIN(100,IF(J731&gt;=300000,20,IF(J731&gt;=200000,10,5))+IF(OR(C731="Referral",C731="Passaparola"),20,IF(OR(C731="Sito web",C731="LinkedIn",C731="Email marketing"),15,10))+IF(L731&gt;=8,25,IF(L731&gt;=6,18,IF(L731&gt;=4,12,5)))+IF(AND(V731&lt;&gt;"",V731&lt;&gt;"Non risponde",V731&lt;&gt;"Non interessato"),10,0)+IF(X731="Eseguita",10,0)+IF(Z731&gt;0,15,0)))</f>
        <v/>
      </c>
      <c r="AJ731" s="11">
        <f>IF(AI731="","",IF(AI731&gt;=80,"Hot",IF(AI731&gt;=60,"Alta",IF(AI731&gt;=40,"Media","Bassa"))))</f>
        <v/>
      </c>
      <c r="AK731" s="11">
        <f>IF(B731="","",IF(U731="",TODAY()-B731,U731-B731))</f>
        <v/>
      </c>
      <c r="AL731" s="11">
        <f>IF(B731="","",IF(M731="Vinta","Chiusa - vinta",IF(M731="Persa","Chiusa - persa",IF(AND(U731="",TODAY()-B731&gt;1),"Contattare subito",IF(AND(M731="In corso",AH731&gt;7),"Lead in stallo",IF(AND(AN731&lt;&gt;"",AN731&lt;TODAY(),M731="In corso"),"Follow-up scaduto",IF(AND(K731="Offerta",Y731="",W731&lt;&gt;"",TODAY()-W731&gt;3),"Verificare offerta","OK"))))))</f>
        <v/>
      </c>
      <c r="AM731" s="38" t="n"/>
      <c r="AN731" s="39" t="n"/>
      <c r="AO731" s="11">
        <f>IF(AND(AN731&lt;&gt;"",AN731&lt;TODAY(),M731="In corso"),1,0)</f>
        <v/>
      </c>
      <c r="AP731" s="84">
        <f>IF(B731="","",IF(OR(M731="Vinta",M731="Persa"),0,IF(AL731="Contattare subito",50,0)+IF(AL731="Follow-up scaduto",40,0)+IF(AL731="Lead in stallo",35,0)+IF(AJ731="Hot",30,IF(AJ731="Alta",20,IF(AJ731="Media",10,0)))+IF(AO731=1,10,0)+L731/10+ROW()/100000))</f>
        <v/>
      </c>
    </row>
    <row r="732">
      <c r="A732" s="2">
        <f>IF(B732="","",ROW()-1)</f>
        <v/>
      </c>
      <c r="B732" s="2" t="n"/>
      <c r="C732" s="2" t="n"/>
      <c r="D732" s="2" t="n"/>
      <c r="E732" s="2" t="n"/>
      <c r="F732" s="2" t="n"/>
      <c r="G732" s="2" t="n"/>
      <c r="H732" s="2" t="n"/>
      <c r="I732" s="2" t="n"/>
      <c r="J732" s="2" t="n"/>
      <c r="K732" s="2" t="n"/>
      <c r="L732" s="2">
        <f>IF(K732="","",IF(K732="Nuovo",1,IF(K732="Tentativo contatto",1,IF(K732="Contattato",2,IF(K732="Qualificato",4,IF(K732="Visita fissata",5,IF(K732="Visita effettuata",6,IF(K732="Trattativa",7,IF(K732="Offerta",8,IF(K732="Prenotazione",9,IF(K732="Venduto",10,""))))))))))))</f>
        <v/>
      </c>
      <c r="M732" s="2" t="n"/>
      <c r="N732" s="2">
        <f>IF(L732&gt;=4,1,0)</f>
        <v/>
      </c>
      <c r="O732" s="2">
        <f>IF(L732&gt;=6,1,0)</f>
        <v/>
      </c>
      <c r="P732" s="2">
        <f>IF(L732&gt;=7,1,0)</f>
        <v/>
      </c>
      <c r="Q732" s="2">
        <f>IF(L732&gt;=8,1,0)</f>
        <v/>
      </c>
      <c r="R732" s="2">
        <f>IF(L732&gt;=9,1,0)</f>
        <v/>
      </c>
      <c r="S732" s="2">
        <f>IF(OR(L732=10,M732="Vinta"),1,0)</f>
        <v/>
      </c>
      <c r="T732" s="2">
        <f>IF(M732="Persa",1,0)</f>
        <v/>
      </c>
      <c r="U732" s="2" t="n"/>
      <c r="V732" s="2" t="n"/>
      <c r="W732" s="2" t="n"/>
      <c r="X732" s="2" t="n"/>
      <c r="Y732" s="17" t="n"/>
      <c r="Z732" s="17" t="n"/>
      <c r="AA732" s="17" t="n"/>
      <c r="AB732" s="2" t="n"/>
      <c r="AC732" s="2">
        <f>IF(B732="","",IF(AB732="",TODAY()-B732,AB732-B732))</f>
        <v/>
      </c>
      <c r="AD732" s="2" t="n"/>
      <c r="AE732" s="2" t="n"/>
      <c r="AF732" s="2" t="n"/>
      <c r="AG732" s="37">
        <f>IF(B732="","",MAX(B732,IF(U732="",0,U732),IF(W732="",0,W732),IF(AB732="",0,AB732),IF(AN732="",0,AN732)))</f>
        <v/>
      </c>
      <c r="AH732" s="11">
        <f>IF(AG732="","",TODAY()-AG732)</f>
        <v/>
      </c>
      <c r="AI732" s="11">
        <f>IF(B732="","",MIN(100,IF(J732&gt;=300000,20,IF(J732&gt;=200000,10,5))+IF(OR(C732="Referral",C732="Passaparola"),20,IF(OR(C732="Sito web",C732="LinkedIn",C732="Email marketing"),15,10))+IF(L732&gt;=8,25,IF(L732&gt;=6,18,IF(L732&gt;=4,12,5)))+IF(AND(V732&lt;&gt;"",V732&lt;&gt;"Non risponde",V732&lt;&gt;"Non interessato"),10,0)+IF(X732="Eseguita",10,0)+IF(Z732&gt;0,15,0)))</f>
        <v/>
      </c>
      <c r="AJ732" s="11">
        <f>IF(AI732="","",IF(AI732&gt;=80,"Hot",IF(AI732&gt;=60,"Alta",IF(AI732&gt;=40,"Media","Bassa"))))</f>
        <v/>
      </c>
      <c r="AK732" s="11">
        <f>IF(B732="","",IF(U732="",TODAY()-B732,U732-B732))</f>
        <v/>
      </c>
      <c r="AL732" s="11">
        <f>IF(B732="","",IF(M732="Vinta","Chiusa - vinta",IF(M732="Persa","Chiusa - persa",IF(AND(U732="",TODAY()-B732&gt;1),"Contattare subito",IF(AND(M732="In corso",AH732&gt;7),"Lead in stallo",IF(AND(AN732&lt;&gt;"",AN732&lt;TODAY(),M732="In corso"),"Follow-up scaduto",IF(AND(K732="Offerta",Y732="",W732&lt;&gt;"",TODAY()-W732&gt;3),"Verificare offerta","OK"))))))</f>
        <v/>
      </c>
      <c r="AM732" s="38" t="n"/>
      <c r="AN732" s="39" t="n"/>
      <c r="AO732" s="11">
        <f>IF(AND(AN732&lt;&gt;"",AN732&lt;TODAY(),M732="In corso"),1,0)</f>
        <v/>
      </c>
      <c r="AP732" s="84">
        <f>IF(B732="","",IF(OR(M732="Vinta",M732="Persa"),0,IF(AL732="Contattare subito",50,0)+IF(AL732="Follow-up scaduto",40,0)+IF(AL732="Lead in stallo",35,0)+IF(AJ732="Hot",30,IF(AJ732="Alta",20,IF(AJ732="Media",10,0)))+IF(AO732=1,10,0)+L732/10+ROW()/100000))</f>
        <v/>
      </c>
    </row>
    <row r="733">
      <c r="A733" s="2">
        <f>IF(B733="","",ROW()-1)</f>
        <v/>
      </c>
      <c r="B733" s="2" t="n"/>
      <c r="C733" s="2" t="n"/>
      <c r="D733" s="2" t="n"/>
      <c r="E733" s="2" t="n"/>
      <c r="F733" s="2" t="n"/>
      <c r="G733" s="2" t="n"/>
      <c r="H733" s="2" t="n"/>
      <c r="I733" s="2" t="n"/>
      <c r="J733" s="2" t="n"/>
      <c r="K733" s="2" t="n"/>
      <c r="L733" s="2">
        <f>IF(K733="","",IF(K733="Nuovo",1,IF(K733="Tentativo contatto",1,IF(K733="Contattato",2,IF(K733="Qualificato",4,IF(K733="Visita fissata",5,IF(K733="Visita effettuata",6,IF(K733="Trattativa",7,IF(K733="Offerta",8,IF(K733="Prenotazione",9,IF(K733="Venduto",10,""))))))))))))</f>
        <v/>
      </c>
      <c r="M733" s="2" t="n"/>
      <c r="N733" s="2">
        <f>IF(L733&gt;=4,1,0)</f>
        <v/>
      </c>
      <c r="O733" s="2">
        <f>IF(L733&gt;=6,1,0)</f>
        <v/>
      </c>
      <c r="P733" s="2">
        <f>IF(L733&gt;=7,1,0)</f>
        <v/>
      </c>
      <c r="Q733" s="2">
        <f>IF(L733&gt;=8,1,0)</f>
        <v/>
      </c>
      <c r="R733" s="2">
        <f>IF(L733&gt;=9,1,0)</f>
        <v/>
      </c>
      <c r="S733" s="2">
        <f>IF(OR(L733=10,M733="Vinta"),1,0)</f>
        <v/>
      </c>
      <c r="T733" s="2">
        <f>IF(M733="Persa",1,0)</f>
        <v/>
      </c>
      <c r="U733" s="2" t="n"/>
      <c r="V733" s="2" t="n"/>
      <c r="W733" s="2" t="n"/>
      <c r="X733" s="2" t="n"/>
      <c r="Y733" s="17" t="n"/>
      <c r="Z733" s="17" t="n"/>
      <c r="AA733" s="17" t="n"/>
      <c r="AB733" s="2" t="n"/>
      <c r="AC733" s="2">
        <f>IF(B733="","",IF(AB733="",TODAY()-B733,AB733-B733))</f>
        <v/>
      </c>
      <c r="AD733" s="2" t="n"/>
      <c r="AE733" s="2" t="n"/>
      <c r="AF733" s="2" t="n"/>
      <c r="AG733" s="37">
        <f>IF(B733="","",MAX(B733,IF(U733="",0,U733),IF(W733="",0,W733),IF(AB733="",0,AB733),IF(AN733="",0,AN733)))</f>
        <v/>
      </c>
      <c r="AH733" s="11">
        <f>IF(AG733="","",TODAY()-AG733)</f>
        <v/>
      </c>
      <c r="AI733" s="11">
        <f>IF(B733="","",MIN(100,IF(J733&gt;=300000,20,IF(J733&gt;=200000,10,5))+IF(OR(C733="Referral",C733="Passaparola"),20,IF(OR(C733="Sito web",C733="LinkedIn",C733="Email marketing"),15,10))+IF(L733&gt;=8,25,IF(L733&gt;=6,18,IF(L733&gt;=4,12,5)))+IF(AND(V733&lt;&gt;"",V733&lt;&gt;"Non risponde",V733&lt;&gt;"Non interessato"),10,0)+IF(X733="Eseguita",10,0)+IF(Z733&gt;0,15,0)))</f>
        <v/>
      </c>
      <c r="AJ733" s="11">
        <f>IF(AI733="","",IF(AI733&gt;=80,"Hot",IF(AI733&gt;=60,"Alta",IF(AI733&gt;=40,"Media","Bassa"))))</f>
        <v/>
      </c>
      <c r="AK733" s="11">
        <f>IF(B733="","",IF(U733="",TODAY()-B733,U733-B733))</f>
        <v/>
      </c>
      <c r="AL733" s="11">
        <f>IF(B733="","",IF(M733="Vinta","Chiusa - vinta",IF(M733="Persa","Chiusa - persa",IF(AND(U733="",TODAY()-B733&gt;1),"Contattare subito",IF(AND(M733="In corso",AH733&gt;7),"Lead in stallo",IF(AND(AN733&lt;&gt;"",AN733&lt;TODAY(),M733="In corso"),"Follow-up scaduto",IF(AND(K733="Offerta",Y733="",W733&lt;&gt;"",TODAY()-W733&gt;3),"Verificare offerta","OK"))))))</f>
        <v/>
      </c>
      <c r="AM733" s="38" t="n"/>
      <c r="AN733" s="39" t="n"/>
      <c r="AO733" s="11">
        <f>IF(AND(AN733&lt;&gt;"",AN733&lt;TODAY(),M733="In corso"),1,0)</f>
        <v/>
      </c>
      <c r="AP733" s="84">
        <f>IF(B733="","",IF(OR(M733="Vinta",M733="Persa"),0,IF(AL733="Contattare subito",50,0)+IF(AL733="Follow-up scaduto",40,0)+IF(AL733="Lead in stallo",35,0)+IF(AJ733="Hot",30,IF(AJ733="Alta",20,IF(AJ733="Media",10,0)))+IF(AO733=1,10,0)+L733/10+ROW()/100000))</f>
        <v/>
      </c>
    </row>
    <row r="734">
      <c r="A734" s="2">
        <f>IF(B734="","",ROW()-1)</f>
        <v/>
      </c>
      <c r="B734" s="2" t="n"/>
      <c r="C734" s="2" t="n"/>
      <c r="D734" s="2" t="n"/>
      <c r="E734" s="2" t="n"/>
      <c r="F734" s="2" t="n"/>
      <c r="G734" s="2" t="n"/>
      <c r="H734" s="2" t="n"/>
      <c r="I734" s="2" t="n"/>
      <c r="J734" s="2" t="n"/>
      <c r="K734" s="2" t="n"/>
      <c r="L734" s="2">
        <f>IF(K734="","",IF(K734="Nuovo",1,IF(K734="Tentativo contatto",1,IF(K734="Contattato",2,IF(K734="Qualificato",4,IF(K734="Visita fissata",5,IF(K734="Visita effettuata",6,IF(K734="Trattativa",7,IF(K734="Offerta",8,IF(K734="Prenotazione",9,IF(K734="Venduto",10,""))))))))))))</f>
        <v/>
      </c>
      <c r="M734" s="2" t="n"/>
      <c r="N734" s="2">
        <f>IF(L734&gt;=4,1,0)</f>
        <v/>
      </c>
      <c r="O734" s="2">
        <f>IF(L734&gt;=6,1,0)</f>
        <v/>
      </c>
      <c r="P734" s="2">
        <f>IF(L734&gt;=7,1,0)</f>
        <v/>
      </c>
      <c r="Q734" s="2">
        <f>IF(L734&gt;=8,1,0)</f>
        <v/>
      </c>
      <c r="R734" s="2">
        <f>IF(L734&gt;=9,1,0)</f>
        <v/>
      </c>
      <c r="S734" s="2">
        <f>IF(OR(L734=10,M734="Vinta"),1,0)</f>
        <v/>
      </c>
      <c r="T734" s="2">
        <f>IF(M734="Persa",1,0)</f>
        <v/>
      </c>
      <c r="U734" s="2" t="n"/>
      <c r="V734" s="2" t="n"/>
      <c r="W734" s="2" t="n"/>
      <c r="X734" s="2" t="n"/>
      <c r="Y734" s="17" t="n"/>
      <c r="Z734" s="17" t="n"/>
      <c r="AA734" s="17" t="n"/>
      <c r="AB734" s="2" t="n"/>
      <c r="AC734" s="2">
        <f>IF(B734="","",IF(AB734="",TODAY()-B734,AB734-B734))</f>
        <v/>
      </c>
      <c r="AD734" s="2" t="n"/>
      <c r="AE734" s="2" t="n"/>
      <c r="AF734" s="2" t="n"/>
      <c r="AG734" s="37">
        <f>IF(B734="","",MAX(B734,IF(U734="",0,U734),IF(W734="",0,W734),IF(AB734="",0,AB734),IF(AN734="",0,AN734)))</f>
        <v/>
      </c>
      <c r="AH734" s="11">
        <f>IF(AG734="","",TODAY()-AG734)</f>
        <v/>
      </c>
      <c r="AI734" s="11">
        <f>IF(B734="","",MIN(100,IF(J734&gt;=300000,20,IF(J734&gt;=200000,10,5))+IF(OR(C734="Referral",C734="Passaparola"),20,IF(OR(C734="Sito web",C734="LinkedIn",C734="Email marketing"),15,10))+IF(L734&gt;=8,25,IF(L734&gt;=6,18,IF(L734&gt;=4,12,5)))+IF(AND(V734&lt;&gt;"",V734&lt;&gt;"Non risponde",V734&lt;&gt;"Non interessato"),10,0)+IF(X734="Eseguita",10,0)+IF(Z734&gt;0,15,0)))</f>
        <v/>
      </c>
      <c r="AJ734" s="11">
        <f>IF(AI734="","",IF(AI734&gt;=80,"Hot",IF(AI734&gt;=60,"Alta",IF(AI734&gt;=40,"Media","Bassa"))))</f>
        <v/>
      </c>
      <c r="AK734" s="11">
        <f>IF(B734="","",IF(U734="",TODAY()-B734,U734-B734))</f>
        <v/>
      </c>
      <c r="AL734" s="11">
        <f>IF(B734="","",IF(M734="Vinta","Chiusa - vinta",IF(M734="Persa","Chiusa - persa",IF(AND(U734="",TODAY()-B734&gt;1),"Contattare subito",IF(AND(M734="In corso",AH734&gt;7),"Lead in stallo",IF(AND(AN734&lt;&gt;"",AN734&lt;TODAY(),M734="In corso"),"Follow-up scaduto",IF(AND(K734="Offerta",Y734="",W734&lt;&gt;"",TODAY()-W734&gt;3),"Verificare offerta","OK"))))))</f>
        <v/>
      </c>
      <c r="AM734" s="38" t="n"/>
      <c r="AN734" s="39" t="n"/>
      <c r="AO734" s="11">
        <f>IF(AND(AN734&lt;&gt;"",AN734&lt;TODAY(),M734="In corso"),1,0)</f>
        <v/>
      </c>
      <c r="AP734" s="84">
        <f>IF(B734="","",IF(OR(M734="Vinta",M734="Persa"),0,IF(AL734="Contattare subito",50,0)+IF(AL734="Follow-up scaduto",40,0)+IF(AL734="Lead in stallo",35,0)+IF(AJ734="Hot",30,IF(AJ734="Alta",20,IF(AJ734="Media",10,0)))+IF(AO734=1,10,0)+L734/10+ROW()/100000))</f>
        <v/>
      </c>
    </row>
    <row r="735">
      <c r="A735" s="2">
        <f>IF(B735="","",ROW()-1)</f>
        <v/>
      </c>
      <c r="B735" s="2" t="n"/>
      <c r="C735" s="2" t="n"/>
      <c r="D735" s="2" t="n"/>
      <c r="E735" s="2" t="n"/>
      <c r="F735" s="2" t="n"/>
      <c r="G735" s="2" t="n"/>
      <c r="H735" s="2" t="n"/>
      <c r="I735" s="2" t="n"/>
      <c r="J735" s="2" t="n"/>
      <c r="K735" s="2" t="n"/>
      <c r="L735" s="2">
        <f>IF(K735="","",IF(K735="Nuovo",1,IF(K735="Tentativo contatto",1,IF(K735="Contattato",2,IF(K735="Qualificato",4,IF(K735="Visita fissata",5,IF(K735="Visita effettuata",6,IF(K735="Trattativa",7,IF(K735="Offerta",8,IF(K735="Prenotazione",9,IF(K735="Venduto",10,""))))))))))))</f>
        <v/>
      </c>
      <c r="M735" s="2" t="n"/>
      <c r="N735" s="2">
        <f>IF(L735&gt;=4,1,0)</f>
        <v/>
      </c>
      <c r="O735" s="2">
        <f>IF(L735&gt;=6,1,0)</f>
        <v/>
      </c>
      <c r="P735" s="2">
        <f>IF(L735&gt;=7,1,0)</f>
        <v/>
      </c>
      <c r="Q735" s="2">
        <f>IF(L735&gt;=8,1,0)</f>
        <v/>
      </c>
      <c r="R735" s="2">
        <f>IF(L735&gt;=9,1,0)</f>
        <v/>
      </c>
      <c r="S735" s="2">
        <f>IF(OR(L735=10,M735="Vinta"),1,0)</f>
        <v/>
      </c>
      <c r="T735" s="2">
        <f>IF(M735="Persa",1,0)</f>
        <v/>
      </c>
      <c r="U735" s="2" t="n"/>
      <c r="V735" s="2" t="n"/>
      <c r="W735" s="2" t="n"/>
      <c r="X735" s="2" t="n"/>
      <c r="Y735" s="17" t="n"/>
      <c r="Z735" s="17" t="n"/>
      <c r="AA735" s="17" t="n"/>
      <c r="AB735" s="2" t="n"/>
      <c r="AC735" s="2">
        <f>IF(B735="","",IF(AB735="",TODAY()-B735,AB735-B735))</f>
        <v/>
      </c>
      <c r="AD735" s="2" t="n"/>
      <c r="AE735" s="2" t="n"/>
      <c r="AF735" s="2" t="n"/>
      <c r="AG735" s="37">
        <f>IF(B735="","",MAX(B735,IF(U735="",0,U735),IF(W735="",0,W735),IF(AB735="",0,AB735),IF(AN735="",0,AN735)))</f>
        <v/>
      </c>
      <c r="AH735" s="11">
        <f>IF(AG735="","",TODAY()-AG735)</f>
        <v/>
      </c>
      <c r="AI735" s="11">
        <f>IF(B735="","",MIN(100,IF(J735&gt;=300000,20,IF(J735&gt;=200000,10,5))+IF(OR(C735="Referral",C735="Passaparola"),20,IF(OR(C735="Sito web",C735="LinkedIn",C735="Email marketing"),15,10))+IF(L735&gt;=8,25,IF(L735&gt;=6,18,IF(L735&gt;=4,12,5)))+IF(AND(V735&lt;&gt;"",V735&lt;&gt;"Non risponde",V735&lt;&gt;"Non interessato"),10,0)+IF(X735="Eseguita",10,0)+IF(Z735&gt;0,15,0)))</f>
        <v/>
      </c>
      <c r="AJ735" s="11">
        <f>IF(AI735="","",IF(AI735&gt;=80,"Hot",IF(AI735&gt;=60,"Alta",IF(AI735&gt;=40,"Media","Bassa"))))</f>
        <v/>
      </c>
      <c r="AK735" s="11">
        <f>IF(B735="","",IF(U735="",TODAY()-B735,U735-B735))</f>
        <v/>
      </c>
      <c r="AL735" s="11">
        <f>IF(B735="","",IF(M735="Vinta","Chiusa - vinta",IF(M735="Persa","Chiusa - persa",IF(AND(U735="",TODAY()-B735&gt;1),"Contattare subito",IF(AND(M735="In corso",AH735&gt;7),"Lead in stallo",IF(AND(AN735&lt;&gt;"",AN735&lt;TODAY(),M735="In corso"),"Follow-up scaduto",IF(AND(K735="Offerta",Y735="",W735&lt;&gt;"",TODAY()-W735&gt;3),"Verificare offerta","OK"))))))</f>
        <v/>
      </c>
      <c r="AM735" s="38" t="n"/>
      <c r="AN735" s="39" t="n"/>
      <c r="AO735" s="11">
        <f>IF(AND(AN735&lt;&gt;"",AN735&lt;TODAY(),M735="In corso"),1,0)</f>
        <v/>
      </c>
      <c r="AP735" s="84">
        <f>IF(B735="","",IF(OR(M735="Vinta",M735="Persa"),0,IF(AL735="Contattare subito",50,0)+IF(AL735="Follow-up scaduto",40,0)+IF(AL735="Lead in stallo",35,0)+IF(AJ735="Hot",30,IF(AJ735="Alta",20,IF(AJ735="Media",10,0)))+IF(AO735=1,10,0)+L735/10+ROW()/100000))</f>
        <v/>
      </c>
    </row>
    <row r="736">
      <c r="A736" s="2">
        <f>IF(B736="","",ROW()-1)</f>
        <v/>
      </c>
      <c r="B736" s="2" t="n"/>
      <c r="C736" s="2" t="n"/>
      <c r="D736" s="2" t="n"/>
      <c r="E736" s="2" t="n"/>
      <c r="F736" s="2" t="n"/>
      <c r="G736" s="2" t="n"/>
      <c r="H736" s="2" t="n"/>
      <c r="I736" s="2" t="n"/>
      <c r="J736" s="2" t="n"/>
      <c r="K736" s="2" t="n"/>
      <c r="L736" s="2">
        <f>IF(K736="","",IF(K736="Nuovo",1,IF(K736="Tentativo contatto",1,IF(K736="Contattato",2,IF(K736="Qualificato",4,IF(K736="Visita fissata",5,IF(K736="Visita effettuata",6,IF(K736="Trattativa",7,IF(K736="Offerta",8,IF(K736="Prenotazione",9,IF(K736="Venduto",10,""))))))))))))</f>
        <v/>
      </c>
      <c r="M736" s="2" t="n"/>
      <c r="N736" s="2">
        <f>IF(L736&gt;=4,1,0)</f>
        <v/>
      </c>
      <c r="O736" s="2">
        <f>IF(L736&gt;=6,1,0)</f>
        <v/>
      </c>
      <c r="P736" s="2">
        <f>IF(L736&gt;=7,1,0)</f>
        <v/>
      </c>
      <c r="Q736" s="2">
        <f>IF(L736&gt;=8,1,0)</f>
        <v/>
      </c>
      <c r="R736" s="2">
        <f>IF(L736&gt;=9,1,0)</f>
        <v/>
      </c>
      <c r="S736" s="2">
        <f>IF(OR(L736=10,M736="Vinta"),1,0)</f>
        <v/>
      </c>
      <c r="T736" s="2">
        <f>IF(M736="Persa",1,0)</f>
        <v/>
      </c>
      <c r="U736" s="2" t="n"/>
      <c r="V736" s="2" t="n"/>
      <c r="W736" s="2" t="n"/>
      <c r="X736" s="2" t="n"/>
      <c r="Y736" s="17" t="n"/>
      <c r="Z736" s="17" t="n"/>
      <c r="AA736" s="17" t="n"/>
      <c r="AB736" s="2" t="n"/>
      <c r="AC736" s="2">
        <f>IF(B736="","",IF(AB736="",TODAY()-B736,AB736-B736))</f>
        <v/>
      </c>
      <c r="AD736" s="2" t="n"/>
      <c r="AE736" s="2" t="n"/>
      <c r="AF736" s="2" t="n"/>
      <c r="AG736" s="37">
        <f>IF(B736="","",MAX(B736,IF(U736="",0,U736),IF(W736="",0,W736),IF(AB736="",0,AB736),IF(AN736="",0,AN736)))</f>
        <v/>
      </c>
      <c r="AH736" s="11">
        <f>IF(AG736="","",TODAY()-AG736)</f>
        <v/>
      </c>
      <c r="AI736" s="11">
        <f>IF(B736="","",MIN(100,IF(J736&gt;=300000,20,IF(J736&gt;=200000,10,5))+IF(OR(C736="Referral",C736="Passaparola"),20,IF(OR(C736="Sito web",C736="LinkedIn",C736="Email marketing"),15,10))+IF(L736&gt;=8,25,IF(L736&gt;=6,18,IF(L736&gt;=4,12,5)))+IF(AND(V736&lt;&gt;"",V736&lt;&gt;"Non risponde",V736&lt;&gt;"Non interessato"),10,0)+IF(X736="Eseguita",10,0)+IF(Z736&gt;0,15,0)))</f>
        <v/>
      </c>
      <c r="AJ736" s="11">
        <f>IF(AI736="","",IF(AI736&gt;=80,"Hot",IF(AI736&gt;=60,"Alta",IF(AI736&gt;=40,"Media","Bassa"))))</f>
        <v/>
      </c>
      <c r="AK736" s="11">
        <f>IF(B736="","",IF(U736="",TODAY()-B736,U736-B736))</f>
        <v/>
      </c>
      <c r="AL736" s="11">
        <f>IF(B736="","",IF(M736="Vinta","Chiusa - vinta",IF(M736="Persa","Chiusa - persa",IF(AND(U736="",TODAY()-B736&gt;1),"Contattare subito",IF(AND(M736="In corso",AH736&gt;7),"Lead in stallo",IF(AND(AN736&lt;&gt;"",AN736&lt;TODAY(),M736="In corso"),"Follow-up scaduto",IF(AND(K736="Offerta",Y736="",W736&lt;&gt;"",TODAY()-W736&gt;3),"Verificare offerta","OK"))))))</f>
        <v/>
      </c>
      <c r="AM736" s="38" t="n"/>
      <c r="AN736" s="39" t="n"/>
      <c r="AO736" s="11">
        <f>IF(AND(AN736&lt;&gt;"",AN736&lt;TODAY(),M736="In corso"),1,0)</f>
        <v/>
      </c>
      <c r="AP736" s="84">
        <f>IF(B736="","",IF(OR(M736="Vinta",M736="Persa"),0,IF(AL736="Contattare subito",50,0)+IF(AL736="Follow-up scaduto",40,0)+IF(AL736="Lead in stallo",35,0)+IF(AJ736="Hot",30,IF(AJ736="Alta",20,IF(AJ736="Media",10,0)))+IF(AO736=1,10,0)+L736/10+ROW()/100000))</f>
        <v/>
      </c>
    </row>
    <row r="737">
      <c r="A737" s="2">
        <f>IF(B737="","",ROW()-1)</f>
        <v/>
      </c>
      <c r="B737" s="2" t="n"/>
      <c r="C737" s="2" t="n"/>
      <c r="D737" s="2" t="n"/>
      <c r="E737" s="2" t="n"/>
      <c r="F737" s="2" t="n"/>
      <c r="G737" s="2" t="n"/>
      <c r="H737" s="2" t="n"/>
      <c r="I737" s="2" t="n"/>
      <c r="J737" s="2" t="n"/>
      <c r="K737" s="2" t="n"/>
      <c r="L737" s="2">
        <f>IF(K737="","",IF(K737="Nuovo",1,IF(K737="Tentativo contatto",1,IF(K737="Contattato",2,IF(K737="Qualificato",4,IF(K737="Visita fissata",5,IF(K737="Visita effettuata",6,IF(K737="Trattativa",7,IF(K737="Offerta",8,IF(K737="Prenotazione",9,IF(K737="Venduto",10,""))))))))))))</f>
        <v/>
      </c>
      <c r="M737" s="2" t="n"/>
      <c r="N737" s="2">
        <f>IF(L737&gt;=4,1,0)</f>
        <v/>
      </c>
      <c r="O737" s="2">
        <f>IF(L737&gt;=6,1,0)</f>
        <v/>
      </c>
      <c r="P737" s="2">
        <f>IF(L737&gt;=7,1,0)</f>
        <v/>
      </c>
      <c r="Q737" s="2">
        <f>IF(L737&gt;=8,1,0)</f>
        <v/>
      </c>
      <c r="R737" s="2">
        <f>IF(L737&gt;=9,1,0)</f>
        <v/>
      </c>
      <c r="S737" s="2">
        <f>IF(OR(L737=10,M737="Vinta"),1,0)</f>
        <v/>
      </c>
      <c r="T737" s="2">
        <f>IF(M737="Persa",1,0)</f>
        <v/>
      </c>
      <c r="U737" s="2" t="n"/>
      <c r="V737" s="2" t="n"/>
      <c r="W737" s="2" t="n"/>
      <c r="X737" s="2" t="n"/>
      <c r="Y737" s="17" t="n"/>
      <c r="Z737" s="17" t="n"/>
      <c r="AA737" s="17" t="n"/>
      <c r="AB737" s="2" t="n"/>
      <c r="AC737" s="2">
        <f>IF(B737="","",IF(AB737="",TODAY()-B737,AB737-B737))</f>
        <v/>
      </c>
      <c r="AD737" s="2" t="n"/>
      <c r="AE737" s="2" t="n"/>
      <c r="AF737" s="2" t="n"/>
      <c r="AG737" s="37">
        <f>IF(B737="","",MAX(B737,IF(U737="",0,U737),IF(W737="",0,W737),IF(AB737="",0,AB737),IF(AN737="",0,AN737)))</f>
        <v/>
      </c>
      <c r="AH737" s="11">
        <f>IF(AG737="","",TODAY()-AG737)</f>
        <v/>
      </c>
      <c r="AI737" s="11">
        <f>IF(B737="","",MIN(100,IF(J737&gt;=300000,20,IF(J737&gt;=200000,10,5))+IF(OR(C737="Referral",C737="Passaparola"),20,IF(OR(C737="Sito web",C737="LinkedIn",C737="Email marketing"),15,10))+IF(L737&gt;=8,25,IF(L737&gt;=6,18,IF(L737&gt;=4,12,5)))+IF(AND(V737&lt;&gt;"",V737&lt;&gt;"Non risponde",V737&lt;&gt;"Non interessato"),10,0)+IF(X737="Eseguita",10,0)+IF(Z737&gt;0,15,0)))</f>
        <v/>
      </c>
      <c r="AJ737" s="11">
        <f>IF(AI737="","",IF(AI737&gt;=80,"Hot",IF(AI737&gt;=60,"Alta",IF(AI737&gt;=40,"Media","Bassa"))))</f>
        <v/>
      </c>
      <c r="AK737" s="11">
        <f>IF(B737="","",IF(U737="",TODAY()-B737,U737-B737))</f>
        <v/>
      </c>
      <c r="AL737" s="11">
        <f>IF(B737="","",IF(M737="Vinta","Chiusa - vinta",IF(M737="Persa","Chiusa - persa",IF(AND(U737="",TODAY()-B737&gt;1),"Contattare subito",IF(AND(M737="In corso",AH737&gt;7),"Lead in stallo",IF(AND(AN737&lt;&gt;"",AN737&lt;TODAY(),M737="In corso"),"Follow-up scaduto",IF(AND(K737="Offerta",Y737="",W737&lt;&gt;"",TODAY()-W737&gt;3),"Verificare offerta","OK"))))))</f>
        <v/>
      </c>
      <c r="AM737" s="38" t="n"/>
      <c r="AN737" s="39" t="n"/>
      <c r="AO737" s="11">
        <f>IF(AND(AN737&lt;&gt;"",AN737&lt;TODAY(),M737="In corso"),1,0)</f>
        <v/>
      </c>
      <c r="AP737" s="84">
        <f>IF(B737="","",IF(OR(M737="Vinta",M737="Persa"),0,IF(AL737="Contattare subito",50,0)+IF(AL737="Follow-up scaduto",40,0)+IF(AL737="Lead in stallo",35,0)+IF(AJ737="Hot",30,IF(AJ737="Alta",20,IF(AJ737="Media",10,0)))+IF(AO737=1,10,0)+L737/10+ROW()/100000))</f>
        <v/>
      </c>
    </row>
    <row r="738">
      <c r="A738" s="2">
        <f>IF(B738="","",ROW()-1)</f>
        <v/>
      </c>
      <c r="B738" s="2" t="n"/>
      <c r="C738" s="2" t="n"/>
      <c r="D738" s="2" t="n"/>
      <c r="E738" s="2" t="n"/>
      <c r="F738" s="2" t="n"/>
      <c r="G738" s="2" t="n"/>
      <c r="H738" s="2" t="n"/>
      <c r="I738" s="2" t="n"/>
      <c r="J738" s="2" t="n"/>
      <c r="K738" s="2" t="n"/>
      <c r="L738" s="2">
        <f>IF(K738="","",IF(K738="Nuovo",1,IF(K738="Tentativo contatto",1,IF(K738="Contattato",2,IF(K738="Qualificato",4,IF(K738="Visita fissata",5,IF(K738="Visita effettuata",6,IF(K738="Trattativa",7,IF(K738="Offerta",8,IF(K738="Prenotazione",9,IF(K738="Venduto",10,""))))))))))))</f>
        <v/>
      </c>
      <c r="M738" s="2" t="n"/>
      <c r="N738" s="2">
        <f>IF(L738&gt;=4,1,0)</f>
        <v/>
      </c>
      <c r="O738" s="2">
        <f>IF(L738&gt;=6,1,0)</f>
        <v/>
      </c>
      <c r="P738" s="2">
        <f>IF(L738&gt;=7,1,0)</f>
        <v/>
      </c>
      <c r="Q738" s="2">
        <f>IF(L738&gt;=8,1,0)</f>
        <v/>
      </c>
      <c r="R738" s="2">
        <f>IF(L738&gt;=9,1,0)</f>
        <v/>
      </c>
      <c r="S738" s="2">
        <f>IF(OR(L738=10,M738="Vinta"),1,0)</f>
        <v/>
      </c>
      <c r="T738" s="2">
        <f>IF(M738="Persa",1,0)</f>
        <v/>
      </c>
      <c r="U738" s="2" t="n"/>
      <c r="V738" s="2" t="n"/>
      <c r="W738" s="2" t="n"/>
      <c r="X738" s="2" t="n"/>
      <c r="Y738" s="17" t="n"/>
      <c r="Z738" s="17" t="n"/>
      <c r="AA738" s="17" t="n"/>
      <c r="AB738" s="2" t="n"/>
      <c r="AC738" s="2">
        <f>IF(B738="","",IF(AB738="",TODAY()-B738,AB738-B738))</f>
        <v/>
      </c>
      <c r="AD738" s="2" t="n"/>
      <c r="AE738" s="2" t="n"/>
      <c r="AF738" s="2" t="n"/>
      <c r="AG738" s="37">
        <f>IF(B738="","",MAX(B738,IF(U738="",0,U738),IF(W738="",0,W738),IF(AB738="",0,AB738),IF(AN738="",0,AN738)))</f>
        <v/>
      </c>
      <c r="AH738" s="11">
        <f>IF(AG738="","",TODAY()-AG738)</f>
        <v/>
      </c>
      <c r="AI738" s="11">
        <f>IF(B738="","",MIN(100,IF(J738&gt;=300000,20,IF(J738&gt;=200000,10,5))+IF(OR(C738="Referral",C738="Passaparola"),20,IF(OR(C738="Sito web",C738="LinkedIn",C738="Email marketing"),15,10))+IF(L738&gt;=8,25,IF(L738&gt;=6,18,IF(L738&gt;=4,12,5)))+IF(AND(V738&lt;&gt;"",V738&lt;&gt;"Non risponde",V738&lt;&gt;"Non interessato"),10,0)+IF(X738="Eseguita",10,0)+IF(Z738&gt;0,15,0)))</f>
        <v/>
      </c>
      <c r="AJ738" s="11">
        <f>IF(AI738="","",IF(AI738&gt;=80,"Hot",IF(AI738&gt;=60,"Alta",IF(AI738&gt;=40,"Media","Bassa"))))</f>
        <v/>
      </c>
      <c r="AK738" s="11">
        <f>IF(B738="","",IF(U738="",TODAY()-B738,U738-B738))</f>
        <v/>
      </c>
      <c r="AL738" s="11">
        <f>IF(B738="","",IF(M738="Vinta","Chiusa - vinta",IF(M738="Persa","Chiusa - persa",IF(AND(U738="",TODAY()-B738&gt;1),"Contattare subito",IF(AND(M738="In corso",AH738&gt;7),"Lead in stallo",IF(AND(AN738&lt;&gt;"",AN738&lt;TODAY(),M738="In corso"),"Follow-up scaduto",IF(AND(K738="Offerta",Y738="",W738&lt;&gt;"",TODAY()-W738&gt;3),"Verificare offerta","OK"))))))</f>
        <v/>
      </c>
      <c r="AM738" s="38" t="n"/>
      <c r="AN738" s="39" t="n"/>
      <c r="AO738" s="11">
        <f>IF(AND(AN738&lt;&gt;"",AN738&lt;TODAY(),M738="In corso"),1,0)</f>
        <v/>
      </c>
      <c r="AP738" s="84">
        <f>IF(B738="","",IF(OR(M738="Vinta",M738="Persa"),0,IF(AL738="Contattare subito",50,0)+IF(AL738="Follow-up scaduto",40,0)+IF(AL738="Lead in stallo",35,0)+IF(AJ738="Hot",30,IF(AJ738="Alta",20,IF(AJ738="Media",10,0)))+IF(AO738=1,10,0)+L738/10+ROW()/100000))</f>
        <v/>
      </c>
    </row>
    <row r="739">
      <c r="A739" s="2">
        <f>IF(B739="","",ROW()-1)</f>
        <v/>
      </c>
      <c r="B739" s="2" t="n"/>
      <c r="C739" s="2" t="n"/>
      <c r="D739" s="2" t="n"/>
      <c r="E739" s="2" t="n"/>
      <c r="F739" s="2" t="n"/>
      <c r="G739" s="2" t="n"/>
      <c r="H739" s="2" t="n"/>
      <c r="I739" s="2" t="n"/>
      <c r="J739" s="2" t="n"/>
      <c r="K739" s="2" t="n"/>
      <c r="L739" s="2">
        <f>IF(K739="","",IF(K739="Nuovo",1,IF(K739="Tentativo contatto",1,IF(K739="Contattato",2,IF(K739="Qualificato",4,IF(K739="Visita fissata",5,IF(K739="Visita effettuata",6,IF(K739="Trattativa",7,IF(K739="Offerta",8,IF(K739="Prenotazione",9,IF(K739="Venduto",10,""))))))))))))</f>
        <v/>
      </c>
      <c r="M739" s="2" t="n"/>
      <c r="N739" s="2">
        <f>IF(L739&gt;=4,1,0)</f>
        <v/>
      </c>
      <c r="O739" s="2">
        <f>IF(L739&gt;=6,1,0)</f>
        <v/>
      </c>
      <c r="P739" s="2">
        <f>IF(L739&gt;=7,1,0)</f>
        <v/>
      </c>
      <c r="Q739" s="2">
        <f>IF(L739&gt;=8,1,0)</f>
        <v/>
      </c>
      <c r="R739" s="2">
        <f>IF(L739&gt;=9,1,0)</f>
        <v/>
      </c>
      <c r="S739" s="2">
        <f>IF(OR(L739=10,M739="Vinta"),1,0)</f>
        <v/>
      </c>
      <c r="T739" s="2">
        <f>IF(M739="Persa",1,0)</f>
        <v/>
      </c>
      <c r="U739" s="2" t="n"/>
      <c r="V739" s="2" t="n"/>
      <c r="W739" s="2" t="n"/>
      <c r="X739" s="2" t="n"/>
      <c r="Y739" s="17" t="n"/>
      <c r="Z739" s="17" t="n"/>
      <c r="AA739" s="17" t="n"/>
      <c r="AB739" s="2" t="n"/>
      <c r="AC739" s="2">
        <f>IF(B739="","",IF(AB739="",TODAY()-B739,AB739-B739))</f>
        <v/>
      </c>
      <c r="AD739" s="2" t="n"/>
      <c r="AE739" s="2" t="n"/>
      <c r="AF739" s="2" t="n"/>
      <c r="AG739" s="37">
        <f>IF(B739="","",MAX(B739,IF(U739="",0,U739),IF(W739="",0,W739),IF(AB739="",0,AB739),IF(AN739="",0,AN739)))</f>
        <v/>
      </c>
      <c r="AH739" s="11">
        <f>IF(AG739="","",TODAY()-AG739)</f>
        <v/>
      </c>
      <c r="AI739" s="11">
        <f>IF(B739="","",MIN(100,IF(J739&gt;=300000,20,IF(J739&gt;=200000,10,5))+IF(OR(C739="Referral",C739="Passaparola"),20,IF(OR(C739="Sito web",C739="LinkedIn",C739="Email marketing"),15,10))+IF(L739&gt;=8,25,IF(L739&gt;=6,18,IF(L739&gt;=4,12,5)))+IF(AND(V739&lt;&gt;"",V739&lt;&gt;"Non risponde",V739&lt;&gt;"Non interessato"),10,0)+IF(X739="Eseguita",10,0)+IF(Z739&gt;0,15,0)))</f>
        <v/>
      </c>
      <c r="AJ739" s="11">
        <f>IF(AI739="","",IF(AI739&gt;=80,"Hot",IF(AI739&gt;=60,"Alta",IF(AI739&gt;=40,"Media","Bassa"))))</f>
        <v/>
      </c>
      <c r="AK739" s="11">
        <f>IF(B739="","",IF(U739="",TODAY()-B739,U739-B739))</f>
        <v/>
      </c>
      <c r="AL739" s="11">
        <f>IF(B739="","",IF(M739="Vinta","Chiusa - vinta",IF(M739="Persa","Chiusa - persa",IF(AND(U739="",TODAY()-B739&gt;1),"Contattare subito",IF(AND(M739="In corso",AH739&gt;7),"Lead in stallo",IF(AND(AN739&lt;&gt;"",AN739&lt;TODAY(),M739="In corso"),"Follow-up scaduto",IF(AND(K739="Offerta",Y739="",W739&lt;&gt;"",TODAY()-W739&gt;3),"Verificare offerta","OK"))))))</f>
        <v/>
      </c>
      <c r="AM739" s="38" t="n"/>
      <c r="AN739" s="39" t="n"/>
      <c r="AO739" s="11">
        <f>IF(AND(AN739&lt;&gt;"",AN739&lt;TODAY(),M739="In corso"),1,0)</f>
        <v/>
      </c>
      <c r="AP739" s="84">
        <f>IF(B739="","",IF(OR(M739="Vinta",M739="Persa"),0,IF(AL739="Contattare subito",50,0)+IF(AL739="Follow-up scaduto",40,0)+IF(AL739="Lead in stallo",35,0)+IF(AJ739="Hot",30,IF(AJ739="Alta",20,IF(AJ739="Media",10,0)))+IF(AO739=1,10,0)+L739/10+ROW()/100000))</f>
        <v/>
      </c>
    </row>
    <row r="740">
      <c r="A740" s="2">
        <f>IF(B740="","",ROW()-1)</f>
        <v/>
      </c>
      <c r="B740" s="2" t="n"/>
      <c r="C740" s="2" t="n"/>
      <c r="D740" s="2" t="n"/>
      <c r="E740" s="2" t="n"/>
      <c r="F740" s="2" t="n"/>
      <c r="G740" s="2" t="n"/>
      <c r="H740" s="2" t="n"/>
      <c r="I740" s="2" t="n"/>
      <c r="J740" s="2" t="n"/>
      <c r="K740" s="2" t="n"/>
      <c r="L740" s="2">
        <f>IF(K740="","",IF(K740="Nuovo",1,IF(K740="Tentativo contatto",1,IF(K740="Contattato",2,IF(K740="Qualificato",4,IF(K740="Visita fissata",5,IF(K740="Visita effettuata",6,IF(K740="Trattativa",7,IF(K740="Offerta",8,IF(K740="Prenotazione",9,IF(K740="Venduto",10,""))))))))))))</f>
        <v/>
      </c>
      <c r="M740" s="2" t="n"/>
      <c r="N740" s="2">
        <f>IF(L740&gt;=4,1,0)</f>
        <v/>
      </c>
      <c r="O740" s="2">
        <f>IF(L740&gt;=6,1,0)</f>
        <v/>
      </c>
      <c r="P740" s="2">
        <f>IF(L740&gt;=7,1,0)</f>
        <v/>
      </c>
      <c r="Q740" s="2">
        <f>IF(L740&gt;=8,1,0)</f>
        <v/>
      </c>
      <c r="R740" s="2">
        <f>IF(L740&gt;=9,1,0)</f>
        <v/>
      </c>
      <c r="S740" s="2">
        <f>IF(OR(L740=10,M740="Vinta"),1,0)</f>
        <v/>
      </c>
      <c r="T740" s="2">
        <f>IF(M740="Persa",1,0)</f>
        <v/>
      </c>
      <c r="U740" s="2" t="n"/>
      <c r="V740" s="2" t="n"/>
      <c r="W740" s="2" t="n"/>
      <c r="X740" s="2" t="n"/>
      <c r="Y740" s="17" t="n"/>
      <c r="Z740" s="17" t="n"/>
      <c r="AA740" s="17" t="n"/>
      <c r="AB740" s="2" t="n"/>
      <c r="AC740" s="2">
        <f>IF(B740="","",IF(AB740="",TODAY()-B740,AB740-B740))</f>
        <v/>
      </c>
      <c r="AD740" s="2" t="n"/>
      <c r="AE740" s="2" t="n"/>
      <c r="AF740" s="2" t="n"/>
      <c r="AG740" s="37">
        <f>IF(B740="","",MAX(B740,IF(U740="",0,U740),IF(W740="",0,W740),IF(AB740="",0,AB740),IF(AN740="",0,AN740)))</f>
        <v/>
      </c>
      <c r="AH740" s="11">
        <f>IF(AG740="","",TODAY()-AG740)</f>
        <v/>
      </c>
      <c r="AI740" s="11">
        <f>IF(B740="","",MIN(100,IF(J740&gt;=300000,20,IF(J740&gt;=200000,10,5))+IF(OR(C740="Referral",C740="Passaparola"),20,IF(OR(C740="Sito web",C740="LinkedIn",C740="Email marketing"),15,10))+IF(L740&gt;=8,25,IF(L740&gt;=6,18,IF(L740&gt;=4,12,5)))+IF(AND(V740&lt;&gt;"",V740&lt;&gt;"Non risponde",V740&lt;&gt;"Non interessato"),10,0)+IF(X740="Eseguita",10,0)+IF(Z740&gt;0,15,0)))</f>
        <v/>
      </c>
      <c r="AJ740" s="11">
        <f>IF(AI740="","",IF(AI740&gt;=80,"Hot",IF(AI740&gt;=60,"Alta",IF(AI740&gt;=40,"Media","Bassa"))))</f>
        <v/>
      </c>
      <c r="AK740" s="11">
        <f>IF(B740="","",IF(U740="",TODAY()-B740,U740-B740))</f>
        <v/>
      </c>
      <c r="AL740" s="11">
        <f>IF(B740="","",IF(M740="Vinta","Chiusa - vinta",IF(M740="Persa","Chiusa - persa",IF(AND(U740="",TODAY()-B740&gt;1),"Contattare subito",IF(AND(M740="In corso",AH740&gt;7),"Lead in stallo",IF(AND(AN740&lt;&gt;"",AN740&lt;TODAY(),M740="In corso"),"Follow-up scaduto",IF(AND(K740="Offerta",Y740="",W740&lt;&gt;"",TODAY()-W740&gt;3),"Verificare offerta","OK"))))))</f>
        <v/>
      </c>
      <c r="AM740" s="38" t="n"/>
      <c r="AN740" s="39" t="n"/>
      <c r="AO740" s="11">
        <f>IF(AND(AN740&lt;&gt;"",AN740&lt;TODAY(),M740="In corso"),1,0)</f>
        <v/>
      </c>
      <c r="AP740" s="84">
        <f>IF(B740="","",IF(OR(M740="Vinta",M740="Persa"),0,IF(AL740="Contattare subito",50,0)+IF(AL740="Follow-up scaduto",40,0)+IF(AL740="Lead in stallo",35,0)+IF(AJ740="Hot",30,IF(AJ740="Alta",20,IF(AJ740="Media",10,0)))+IF(AO740=1,10,0)+L740/10+ROW()/100000))</f>
        <v/>
      </c>
    </row>
    <row r="741">
      <c r="A741" s="2">
        <f>IF(B741="","",ROW()-1)</f>
        <v/>
      </c>
      <c r="B741" s="2" t="n"/>
      <c r="C741" s="2" t="n"/>
      <c r="D741" s="2" t="n"/>
      <c r="E741" s="2" t="n"/>
      <c r="F741" s="2" t="n"/>
      <c r="G741" s="2" t="n"/>
      <c r="H741" s="2" t="n"/>
      <c r="I741" s="2" t="n"/>
      <c r="J741" s="2" t="n"/>
      <c r="K741" s="2" t="n"/>
      <c r="L741" s="2">
        <f>IF(K741="","",IF(K741="Nuovo",1,IF(K741="Tentativo contatto",1,IF(K741="Contattato",2,IF(K741="Qualificato",4,IF(K741="Visita fissata",5,IF(K741="Visita effettuata",6,IF(K741="Trattativa",7,IF(K741="Offerta",8,IF(K741="Prenotazione",9,IF(K741="Venduto",10,""))))))))))))</f>
        <v/>
      </c>
      <c r="M741" s="2" t="n"/>
      <c r="N741" s="2">
        <f>IF(L741&gt;=4,1,0)</f>
        <v/>
      </c>
      <c r="O741" s="2">
        <f>IF(L741&gt;=6,1,0)</f>
        <v/>
      </c>
      <c r="P741" s="2">
        <f>IF(L741&gt;=7,1,0)</f>
        <v/>
      </c>
      <c r="Q741" s="2">
        <f>IF(L741&gt;=8,1,0)</f>
        <v/>
      </c>
      <c r="R741" s="2">
        <f>IF(L741&gt;=9,1,0)</f>
        <v/>
      </c>
      <c r="S741" s="2">
        <f>IF(OR(L741=10,M741="Vinta"),1,0)</f>
        <v/>
      </c>
      <c r="T741" s="2">
        <f>IF(M741="Persa",1,0)</f>
        <v/>
      </c>
      <c r="U741" s="2" t="n"/>
      <c r="V741" s="2" t="n"/>
      <c r="W741" s="2" t="n"/>
      <c r="X741" s="2" t="n"/>
      <c r="Y741" s="17" t="n"/>
      <c r="Z741" s="17" t="n"/>
      <c r="AA741" s="17" t="n"/>
      <c r="AB741" s="2" t="n"/>
      <c r="AC741" s="2">
        <f>IF(B741="","",IF(AB741="",TODAY()-B741,AB741-B741))</f>
        <v/>
      </c>
      <c r="AD741" s="2" t="n"/>
      <c r="AE741" s="2" t="n"/>
      <c r="AF741" s="2" t="n"/>
      <c r="AG741" s="37">
        <f>IF(B741="","",MAX(B741,IF(U741="",0,U741),IF(W741="",0,W741),IF(AB741="",0,AB741),IF(AN741="",0,AN741)))</f>
        <v/>
      </c>
      <c r="AH741" s="11">
        <f>IF(AG741="","",TODAY()-AG741)</f>
        <v/>
      </c>
      <c r="AI741" s="11">
        <f>IF(B741="","",MIN(100,IF(J741&gt;=300000,20,IF(J741&gt;=200000,10,5))+IF(OR(C741="Referral",C741="Passaparola"),20,IF(OR(C741="Sito web",C741="LinkedIn",C741="Email marketing"),15,10))+IF(L741&gt;=8,25,IF(L741&gt;=6,18,IF(L741&gt;=4,12,5)))+IF(AND(V741&lt;&gt;"",V741&lt;&gt;"Non risponde",V741&lt;&gt;"Non interessato"),10,0)+IF(X741="Eseguita",10,0)+IF(Z741&gt;0,15,0)))</f>
        <v/>
      </c>
      <c r="AJ741" s="11">
        <f>IF(AI741="","",IF(AI741&gt;=80,"Hot",IF(AI741&gt;=60,"Alta",IF(AI741&gt;=40,"Media","Bassa"))))</f>
        <v/>
      </c>
      <c r="AK741" s="11">
        <f>IF(B741="","",IF(U741="",TODAY()-B741,U741-B741))</f>
        <v/>
      </c>
      <c r="AL741" s="11">
        <f>IF(B741="","",IF(M741="Vinta","Chiusa - vinta",IF(M741="Persa","Chiusa - persa",IF(AND(U741="",TODAY()-B741&gt;1),"Contattare subito",IF(AND(M741="In corso",AH741&gt;7),"Lead in stallo",IF(AND(AN741&lt;&gt;"",AN741&lt;TODAY(),M741="In corso"),"Follow-up scaduto",IF(AND(K741="Offerta",Y741="",W741&lt;&gt;"",TODAY()-W741&gt;3),"Verificare offerta","OK"))))))</f>
        <v/>
      </c>
      <c r="AM741" s="38" t="n"/>
      <c r="AN741" s="39" t="n"/>
      <c r="AO741" s="11">
        <f>IF(AND(AN741&lt;&gt;"",AN741&lt;TODAY(),M741="In corso"),1,0)</f>
        <v/>
      </c>
      <c r="AP741" s="84">
        <f>IF(B741="","",IF(OR(M741="Vinta",M741="Persa"),0,IF(AL741="Contattare subito",50,0)+IF(AL741="Follow-up scaduto",40,0)+IF(AL741="Lead in stallo",35,0)+IF(AJ741="Hot",30,IF(AJ741="Alta",20,IF(AJ741="Media",10,0)))+IF(AO741=1,10,0)+L741/10+ROW()/100000))</f>
        <v/>
      </c>
    </row>
    <row r="742">
      <c r="A742" s="2">
        <f>IF(B742="","",ROW()-1)</f>
        <v/>
      </c>
      <c r="B742" s="2" t="n"/>
      <c r="C742" s="2" t="n"/>
      <c r="D742" s="2" t="n"/>
      <c r="E742" s="2" t="n"/>
      <c r="F742" s="2" t="n"/>
      <c r="G742" s="2" t="n"/>
      <c r="H742" s="2" t="n"/>
      <c r="I742" s="2" t="n"/>
      <c r="J742" s="2" t="n"/>
      <c r="K742" s="2" t="n"/>
      <c r="L742" s="2">
        <f>IF(K742="","",IF(K742="Nuovo",1,IF(K742="Tentativo contatto",1,IF(K742="Contattato",2,IF(K742="Qualificato",4,IF(K742="Visita fissata",5,IF(K742="Visita effettuata",6,IF(K742="Trattativa",7,IF(K742="Offerta",8,IF(K742="Prenotazione",9,IF(K742="Venduto",10,""))))))))))))</f>
        <v/>
      </c>
      <c r="M742" s="2" t="n"/>
      <c r="N742" s="2">
        <f>IF(L742&gt;=4,1,0)</f>
        <v/>
      </c>
      <c r="O742" s="2">
        <f>IF(L742&gt;=6,1,0)</f>
        <v/>
      </c>
      <c r="P742" s="2">
        <f>IF(L742&gt;=7,1,0)</f>
        <v/>
      </c>
      <c r="Q742" s="2">
        <f>IF(L742&gt;=8,1,0)</f>
        <v/>
      </c>
      <c r="R742" s="2">
        <f>IF(L742&gt;=9,1,0)</f>
        <v/>
      </c>
      <c r="S742" s="2">
        <f>IF(OR(L742=10,M742="Vinta"),1,0)</f>
        <v/>
      </c>
      <c r="T742" s="2">
        <f>IF(M742="Persa",1,0)</f>
        <v/>
      </c>
      <c r="U742" s="2" t="n"/>
      <c r="V742" s="2" t="n"/>
      <c r="W742" s="2" t="n"/>
      <c r="X742" s="2" t="n"/>
      <c r="Y742" s="17" t="n"/>
      <c r="Z742" s="17" t="n"/>
      <c r="AA742" s="17" t="n"/>
      <c r="AB742" s="2" t="n"/>
      <c r="AC742" s="2">
        <f>IF(B742="","",IF(AB742="",TODAY()-B742,AB742-B742))</f>
        <v/>
      </c>
      <c r="AD742" s="2" t="n"/>
      <c r="AE742" s="2" t="n"/>
      <c r="AF742" s="2" t="n"/>
      <c r="AG742" s="37">
        <f>IF(B742="","",MAX(B742,IF(U742="",0,U742),IF(W742="",0,W742),IF(AB742="",0,AB742),IF(AN742="",0,AN742)))</f>
        <v/>
      </c>
      <c r="AH742" s="11">
        <f>IF(AG742="","",TODAY()-AG742)</f>
        <v/>
      </c>
      <c r="AI742" s="11">
        <f>IF(B742="","",MIN(100,IF(J742&gt;=300000,20,IF(J742&gt;=200000,10,5))+IF(OR(C742="Referral",C742="Passaparola"),20,IF(OR(C742="Sito web",C742="LinkedIn",C742="Email marketing"),15,10))+IF(L742&gt;=8,25,IF(L742&gt;=6,18,IF(L742&gt;=4,12,5)))+IF(AND(V742&lt;&gt;"",V742&lt;&gt;"Non risponde",V742&lt;&gt;"Non interessato"),10,0)+IF(X742="Eseguita",10,0)+IF(Z742&gt;0,15,0)))</f>
        <v/>
      </c>
      <c r="AJ742" s="11">
        <f>IF(AI742="","",IF(AI742&gt;=80,"Hot",IF(AI742&gt;=60,"Alta",IF(AI742&gt;=40,"Media","Bassa"))))</f>
        <v/>
      </c>
      <c r="AK742" s="11">
        <f>IF(B742="","",IF(U742="",TODAY()-B742,U742-B742))</f>
        <v/>
      </c>
      <c r="AL742" s="11">
        <f>IF(B742="","",IF(M742="Vinta","Chiusa - vinta",IF(M742="Persa","Chiusa - persa",IF(AND(U742="",TODAY()-B742&gt;1),"Contattare subito",IF(AND(M742="In corso",AH742&gt;7),"Lead in stallo",IF(AND(AN742&lt;&gt;"",AN742&lt;TODAY(),M742="In corso"),"Follow-up scaduto",IF(AND(K742="Offerta",Y742="",W742&lt;&gt;"",TODAY()-W742&gt;3),"Verificare offerta","OK"))))))</f>
        <v/>
      </c>
      <c r="AM742" s="38" t="n"/>
      <c r="AN742" s="39" t="n"/>
      <c r="AO742" s="11">
        <f>IF(AND(AN742&lt;&gt;"",AN742&lt;TODAY(),M742="In corso"),1,0)</f>
        <v/>
      </c>
      <c r="AP742" s="84">
        <f>IF(B742="","",IF(OR(M742="Vinta",M742="Persa"),0,IF(AL742="Contattare subito",50,0)+IF(AL742="Follow-up scaduto",40,0)+IF(AL742="Lead in stallo",35,0)+IF(AJ742="Hot",30,IF(AJ742="Alta",20,IF(AJ742="Media",10,0)))+IF(AO742=1,10,0)+L742/10+ROW()/100000))</f>
        <v/>
      </c>
    </row>
    <row r="743">
      <c r="A743" s="2">
        <f>IF(B743="","",ROW()-1)</f>
        <v/>
      </c>
      <c r="B743" s="2" t="n"/>
      <c r="C743" s="2" t="n"/>
      <c r="D743" s="2" t="n"/>
      <c r="E743" s="2" t="n"/>
      <c r="F743" s="2" t="n"/>
      <c r="G743" s="2" t="n"/>
      <c r="H743" s="2" t="n"/>
      <c r="I743" s="2" t="n"/>
      <c r="J743" s="2" t="n"/>
      <c r="K743" s="2" t="n"/>
      <c r="L743" s="2">
        <f>IF(K743="","",IF(K743="Nuovo",1,IF(K743="Tentativo contatto",1,IF(K743="Contattato",2,IF(K743="Qualificato",4,IF(K743="Visita fissata",5,IF(K743="Visita effettuata",6,IF(K743="Trattativa",7,IF(K743="Offerta",8,IF(K743="Prenotazione",9,IF(K743="Venduto",10,""))))))))))))</f>
        <v/>
      </c>
      <c r="M743" s="2" t="n"/>
      <c r="N743" s="2">
        <f>IF(L743&gt;=4,1,0)</f>
        <v/>
      </c>
      <c r="O743" s="2">
        <f>IF(L743&gt;=6,1,0)</f>
        <v/>
      </c>
      <c r="P743" s="2">
        <f>IF(L743&gt;=7,1,0)</f>
        <v/>
      </c>
      <c r="Q743" s="2">
        <f>IF(L743&gt;=8,1,0)</f>
        <v/>
      </c>
      <c r="R743" s="2">
        <f>IF(L743&gt;=9,1,0)</f>
        <v/>
      </c>
      <c r="S743" s="2">
        <f>IF(OR(L743=10,M743="Vinta"),1,0)</f>
        <v/>
      </c>
      <c r="T743" s="2">
        <f>IF(M743="Persa",1,0)</f>
        <v/>
      </c>
      <c r="U743" s="2" t="n"/>
      <c r="V743" s="2" t="n"/>
      <c r="W743" s="2" t="n"/>
      <c r="X743" s="2" t="n"/>
      <c r="Y743" s="17" t="n"/>
      <c r="Z743" s="17" t="n"/>
      <c r="AA743" s="17" t="n"/>
      <c r="AB743" s="2" t="n"/>
      <c r="AC743" s="2">
        <f>IF(B743="","",IF(AB743="",TODAY()-B743,AB743-B743))</f>
        <v/>
      </c>
      <c r="AD743" s="2" t="n"/>
      <c r="AE743" s="2" t="n"/>
      <c r="AF743" s="2" t="n"/>
      <c r="AG743" s="37">
        <f>IF(B743="","",MAX(B743,IF(U743="",0,U743),IF(W743="",0,W743),IF(AB743="",0,AB743),IF(AN743="",0,AN743)))</f>
        <v/>
      </c>
      <c r="AH743" s="11">
        <f>IF(AG743="","",TODAY()-AG743)</f>
        <v/>
      </c>
      <c r="AI743" s="11">
        <f>IF(B743="","",MIN(100,IF(J743&gt;=300000,20,IF(J743&gt;=200000,10,5))+IF(OR(C743="Referral",C743="Passaparola"),20,IF(OR(C743="Sito web",C743="LinkedIn",C743="Email marketing"),15,10))+IF(L743&gt;=8,25,IF(L743&gt;=6,18,IF(L743&gt;=4,12,5)))+IF(AND(V743&lt;&gt;"",V743&lt;&gt;"Non risponde",V743&lt;&gt;"Non interessato"),10,0)+IF(X743="Eseguita",10,0)+IF(Z743&gt;0,15,0)))</f>
        <v/>
      </c>
      <c r="AJ743" s="11">
        <f>IF(AI743="","",IF(AI743&gt;=80,"Hot",IF(AI743&gt;=60,"Alta",IF(AI743&gt;=40,"Media","Bassa"))))</f>
        <v/>
      </c>
      <c r="AK743" s="11">
        <f>IF(B743="","",IF(U743="",TODAY()-B743,U743-B743))</f>
        <v/>
      </c>
      <c r="AL743" s="11">
        <f>IF(B743="","",IF(M743="Vinta","Chiusa - vinta",IF(M743="Persa","Chiusa - persa",IF(AND(U743="",TODAY()-B743&gt;1),"Contattare subito",IF(AND(M743="In corso",AH743&gt;7),"Lead in stallo",IF(AND(AN743&lt;&gt;"",AN743&lt;TODAY(),M743="In corso"),"Follow-up scaduto",IF(AND(K743="Offerta",Y743="",W743&lt;&gt;"",TODAY()-W743&gt;3),"Verificare offerta","OK"))))))</f>
        <v/>
      </c>
      <c r="AM743" s="38" t="n"/>
      <c r="AN743" s="39" t="n"/>
      <c r="AO743" s="11">
        <f>IF(AND(AN743&lt;&gt;"",AN743&lt;TODAY(),M743="In corso"),1,0)</f>
        <v/>
      </c>
      <c r="AP743" s="84">
        <f>IF(B743="","",IF(OR(M743="Vinta",M743="Persa"),0,IF(AL743="Contattare subito",50,0)+IF(AL743="Follow-up scaduto",40,0)+IF(AL743="Lead in stallo",35,0)+IF(AJ743="Hot",30,IF(AJ743="Alta",20,IF(AJ743="Media",10,0)))+IF(AO743=1,10,0)+L743/10+ROW()/100000))</f>
        <v/>
      </c>
    </row>
    <row r="744">
      <c r="A744" s="2">
        <f>IF(B744="","",ROW()-1)</f>
        <v/>
      </c>
      <c r="B744" s="2" t="n"/>
      <c r="C744" s="2" t="n"/>
      <c r="D744" s="2" t="n"/>
      <c r="E744" s="2" t="n"/>
      <c r="F744" s="2" t="n"/>
      <c r="G744" s="2" t="n"/>
      <c r="H744" s="2" t="n"/>
      <c r="I744" s="2" t="n"/>
      <c r="J744" s="2" t="n"/>
      <c r="K744" s="2" t="n"/>
      <c r="L744" s="2">
        <f>IF(K744="","",IF(K744="Nuovo",1,IF(K744="Tentativo contatto",1,IF(K744="Contattato",2,IF(K744="Qualificato",4,IF(K744="Visita fissata",5,IF(K744="Visita effettuata",6,IF(K744="Trattativa",7,IF(K744="Offerta",8,IF(K744="Prenotazione",9,IF(K744="Venduto",10,""))))))))))))</f>
        <v/>
      </c>
      <c r="M744" s="2" t="n"/>
      <c r="N744" s="2">
        <f>IF(L744&gt;=4,1,0)</f>
        <v/>
      </c>
      <c r="O744" s="2">
        <f>IF(L744&gt;=6,1,0)</f>
        <v/>
      </c>
      <c r="P744" s="2">
        <f>IF(L744&gt;=7,1,0)</f>
        <v/>
      </c>
      <c r="Q744" s="2">
        <f>IF(L744&gt;=8,1,0)</f>
        <v/>
      </c>
      <c r="R744" s="2">
        <f>IF(L744&gt;=9,1,0)</f>
        <v/>
      </c>
      <c r="S744" s="2">
        <f>IF(OR(L744=10,M744="Vinta"),1,0)</f>
        <v/>
      </c>
      <c r="T744" s="2">
        <f>IF(M744="Persa",1,0)</f>
        <v/>
      </c>
      <c r="U744" s="2" t="n"/>
      <c r="V744" s="2" t="n"/>
      <c r="W744" s="2" t="n"/>
      <c r="X744" s="2" t="n"/>
      <c r="Y744" s="17" t="n"/>
      <c r="Z744" s="17" t="n"/>
      <c r="AA744" s="17" t="n"/>
      <c r="AB744" s="2" t="n"/>
      <c r="AC744" s="2">
        <f>IF(B744="","",IF(AB744="",TODAY()-B744,AB744-B744))</f>
        <v/>
      </c>
      <c r="AD744" s="2" t="n"/>
      <c r="AE744" s="2" t="n"/>
      <c r="AF744" s="2" t="n"/>
      <c r="AG744" s="37">
        <f>IF(B744="","",MAX(B744,IF(U744="",0,U744),IF(W744="",0,W744),IF(AB744="",0,AB744),IF(AN744="",0,AN744)))</f>
        <v/>
      </c>
      <c r="AH744" s="11">
        <f>IF(AG744="","",TODAY()-AG744)</f>
        <v/>
      </c>
      <c r="AI744" s="11">
        <f>IF(B744="","",MIN(100,IF(J744&gt;=300000,20,IF(J744&gt;=200000,10,5))+IF(OR(C744="Referral",C744="Passaparola"),20,IF(OR(C744="Sito web",C744="LinkedIn",C744="Email marketing"),15,10))+IF(L744&gt;=8,25,IF(L744&gt;=6,18,IF(L744&gt;=4,12,5)))+IF(AND(V744&lt;&gt;"",V744&lt;&gt;"Non risponde",V744&lt;&gt;"Non interessato"),10,0)+IF(X744="Eseguita",10,0)+IF(Z744&gt;0,15,0)))</f>
        <v/>
      </c>
      <c r="AJ744" s="11">
        <f>IF(AI744="","",IF(AI744&gt;=80,"Hot",IF(AI744&gt;=60,"Alta",IF(AI744&gt;=40,"Media","Bassa"))))</f>
        <v/>
      </c>
      <c r="AK744" s="11">
        <f>IF(B744="","",IF(U744="",TODAY()-B744,U744-B744))</f>
        <v/>
      </c>
      <c r="AL744" s="11">
        <f>IF(B744="","",IF(M744="Vinta","Chiusa - vinta",IF(M744="Persa","Chiusa - persa",IF(AND(U744="",TODAY()-B744&gt;1),"Contattare subito",IF(AND(M744="In corso",AH744&gt;7),"Lead in stallo",IF(AND(AN744&lt;&gt;"",AN744&lt;TODAY(),M744="In corso"),"Follow-up scaduto",IF(AND(K744="Offerta",Y744="",W744&lt;&gt;"",TODAY()-W744&gt;3),"Verificare offerta","OK"))))))</f>
        <v/>
      </c>
      <c r="AM744" s="38" t="n"/>
      <c r="AN744" s="39" t="n"/>
      <c r="AO744" s="11">
        <f>IF(AND(AN744&lt;&gt;"",AN744&lt;TODAY(),M744="In corso"),1,0)</f>
        <v/>
      </c>
      <c r="AP744" s="84">
        <f>IF(B744="","",IF(OR(M744="Vinta",M744="Persa"),0,IF(AL744="Contattare subito",50,0)+IF(AL744="Follow-up scaduto",40,0)+IF(AL744="Lead in stallo",35,0)+IF(AJ744="Hot",30,IF(AJ744="Alta",20,IF(AJ744="Media",10,0)))+IF(AO744=1,10,0)+L744/10+ROW()/100000))</f>
        <v/>
      </c>
    </row>
    <row r="745">
      <c r="A745" s="2">
        <f>IF(B745="","",ROW()-1)</f>
        <v/>
      </c>
      <c r="B745" s="2" t="n"/>
      <c r="C745" s="2" t="n"/>
      <c r="D745" s="2" t="n"/>
      <c r="E745" s="2" t="n"/>
      <c r="F745" s="2" t="n"/>
      <c r="G745" s="2" t="n"/>
      <c r="H745" s="2" t="n"/>
      <c r="I745" s="2" t="n"/>
      <c r="J745" s="2" t="n"/>
      <c r="K745" s="2" t="n"/>
      <c r="L745" s="2">
        <f>IF(K745="","",IF(K745="Nuovo",1,IF(K745="Tentativo contatto",1,IF(K745="Contattato",2,IF(K745="Qualificato",4,IF(K745="Visita fissata",5,IF(K745="Visita effettuata",6,IF(K745="Trattativa",7,IF(K745="Offerta",8,IF(K745="Prenotazione",9,IF(K745="Venduto",10,""))))))))))))</f>
        <v/>
      </c>
      <c r="M745" s="2" t="n"/>
      <c r="N745" s="2">
        <f>IF(L745&gt;=4,1,0)</f>
        <v/>
      </c>
      <c r="O745" s="2">
        <f>IF(L745&gt;=6,1,0)</f>
        <v/>
      </c>
      <c r="P745" s="2">
        <f>IF(L745&gt;=7,1,0)</f>
        <v/>
      </c>
      <c r="Q745" s="2">
        <f>IF(L745&gt;=8,1,0)</f>
        <v/>
      </c>
      <c r="R745" s="2">
        <f>IF(L745&gt;=9,1,0)</f>
        <v/>
      </c>
      <c r="S745" s="2">
        <f>IF(OR(L745=10,M745="Vinta"),1,0)</f>
        <v/>
      </c>
      <c r="T745" s="2">
        <f>IF(M745="Persa",1,0)</f>
        <v/>
      </c>
      <c r="U745" s="2" t="n"/>
      <c r="V745" s="2" t="n"/>
      <c r="W745" s="2" t="n"/>
      <c r="X745" s="2" t="n"/>
      <c r="Y745" s="17" t="n"/>
      <c r="Z745" s="17" t="n"/>
      <c r="AA745" s="17" t="n"/>
      <c r="AB745" s="2" t="n"/>
      <c r="AC745" s="2">
        <f>IF(B745="","",IF(AB745="",TODAY()-B745,AB745-B745))</f>
        <v/>
      </c>
      <c r="AD745" s="2" t="n"/>
      <c r="AE745" s="2" t="n"/>
      <c r="AF745" s="2" t="n"/>
      <c r="AG745" s="37">
        <f>IF(B745="","",MAX(B745,IF(U745="",0,U745),IF(W745="",0,W745),IF(AB745="",0,AB745),IF(AN745="",0,AN745)))</f>
        <v/>
      </c>
      <c r="AH745" s="11">
        <f>IF(AG745="","",TODAY()-AG745)</f>
        <v/>
      </c>
      <c r="AI745" s="11">
        <f>IF(B745="","",MIN(100,IF(J745&gt;=300000,20,IF(J745&gt;=200000,10,5))+IF(OR(C745="Referral",C745="Passaparola"),20,IF(OR(C745="Sito web",C745="LinkedIn",C745="Email marketing"),15,10))+IF(L745&gt;=8,25,IF(L745&gt;=6,18,IF(L745&gt;=4,12,5)))+IF(AND(V745&lt;&gt;"",V745&lt;&gt;"Non risponde",V745&lt;&gt;"Non interessato"),10,0)+IF(X745="Eseguita",10,0)+IF(Z745&gt;0,15,0)))</f>
        <v/>
      </c>
      <c r="AJ745" s="11">
        <f>IF(AI745="","",IF(AI745&gt;=80,"Hot",IF(AI745&gt;=60,"Alta",IF(AI745&gt;=40,"Media","Bassa"))))</f>
        <v/>
      </c>
      <c r="AK745" s="11">
        <f>IF(B745="","",IF(U745="",TODAY()-B745,U745-B745))</f>
        <v/>
      </c>
      <c r="AL745" s="11">
        <f>IF(B745="","",IF(M745="Vinta","Chiusa - vinta",IF(M745="Persa","Chiusa - persa",IF(AND(U745="",TODAY()-B745&gt;1),"Contattare subito",IF(AND(M745="In corso",AH745&gt;7),"Lead in stallo",IF(AND(AN745&lt;&gt;"",AN745&lt;TODAY(),M745="In corso"),"Follow-up scaduto",IF(AND(K745="Offerta",Y745="",W745&lt;&gt;"",TODAY()-W745&gt;3),"Verificare offerta","OK"))))))</f>
        <v/>
      </c>
      <c r="AM745" s="38" t="n"/>
      <c r="AN745" s="39" t="n"/>
      <c r="AO745" s="11">
        <f>IF(AND(AN745&lt;&gt;"",AN745&lt;TODAY(),M745="In corso"),1,0)</f>
        <v/>
      </c>
      <c r="AP745" s="84">
        <f>IF(B745="","",IF(OR(M745="Vinta",M745="Persa"),0,IF(AL745="Contattare subito",50,0)+IF(AL745="Follow-up scaduto",40,0)+IF(AL745="Lead in stallo",35,0)+IF(AJ745="Hot",30,IF(AJ745="Alta",20,IF(AJ745="Media",10,0)))+IF(AO745=1,10,0)+L745/10+ROW()/100000))</f>
        <v/>
      </c>
    </row>
    <row r="746">
      <c r="A746" s="2">
        <f>IF(B746="","",ROW()-1)</f>
        <v/>
      </c>
      <c r="B746" s="2" t="n"/>
      <c r="C746" s="2" t="n"/>
      <c r="D746" s="2" t="n"/>
      <c r="E746" s="2" t="n"/>
      <c r="F746" s="2" t="n"/>
      <c r="G746" s="2" t="n"/>
      <c r="H746" s="2" t="n"/>
      <c r="I746" s="2" t="n"/>
      <c r="J746" s="2" t="n"/>
      <c r="K746" s="2" t="n"/>
      <c r="L746" s="2">
        <f>IF(K746="","",IF(K746="Nuovo",1,IF(K746="Tentativo contatto",1,IF(K746="Contattato",2,IF(K746="Qualificato",4,IF(K746="Visita fissata",5,IF(K746="Visita effettuata",6,IF(K746="Trattativa",7,IF(K746="Offerta",8,IF(K746="Prenotazione",9,IF(K746="Venduto",10,""))))))))))))</f>
        <v/>
      </c>
      <c r="M746" s="2" t="n"/>
      <c r="N746" s="2">
        <f>IF(L746&gt;=4,1,0)</f>
        <v/>
      </c>
      <c r="O746" s="2">
        <f>IF(L746&gt;=6,1,0)</f>
        <v/>
      </c>
      <c r="P746" s="2">
        <f>IF(L746&gt;=7,1,0)</f>
        <v/>
      </c>
      <c r="Q746" s="2">
        <f>IF(L746&gt;=8,1,0)</f>
        <v/>
      </c>
      <c r="R746" s="2">
        <f>IF(L746&gt;=9,1,0)</f>
        <v/>
      </c>
      <c r="S746" s="2">
        <f>IF(OR(L746=10,M746="Vinta"),1,0)</f>
        <v/>
      </c>
      <c r="T746" s="2">
        <f>IF(M746="Persa",1,0)</f>
        <v/>
      </c>
      <c r="U746" s="2" t="n"/>
      <c r="V746" s="2" t="n"/>
      <c r="W746" s="2" t="n"/>
      <c r="X746" s="2" t="n"/>
      <c r="Y746" s="17" t="n"/>
      <c r="Z746" s="17" t="n"/>
      <c r="AA746" s="17" t="n"/>
      <c r="AB746" s="2" t="n"/>
      <c r="AC746" s="2">
        <f>IF(B746="","",IF(AB746="",TODAY()-B746,AB746-B746))</f>
        <v/>
      </c>
      <c r="AD746" s="2" t="n"/>
      <c r="AE746" s="2" t="n"/>
      <c r="AF746" s="2" t="n"/>
      <c r="AG746" s="37">
        <f>IF(B746="","",MAX(B746,IF(U746="",0,U746),IF(W746="",0,W746),IF(AB746="",0,AB746),IF(AN746="",0,AN746)))</f>
        <v/>
      </c>
      <c r="AH746" s="11">
        <f>IF(AG746="","",TODAY()-AG746)</f>
        <v/>
      </c>
      <c r="AI746" s="11">
        <f>IF(B746="","",MIN(100,IF(J746&gt;=300000,20,IF(J746&gt;=200000,10,5))+IF(OR(C746="Referral",C746="Passaparola"),20,IF(OR(C746="Sito web",C746="LinkedIn",C746="Email marketing"),15,10))+IF(L746&gt;=8,25,IF(L746&gt;=6,18,IF(L746&gt;=4,12,5)))+IF(AND(V746&lt;&gt;"",V746&lt;&gt;"Non risponde",V746&lt;&gt;"Non interessato"),10,0)+IF(X746="Eseguita",10,0)+IF(Z746&gt;0,15,0)))</f>
        <v/>
      </c>
      <c r="AJ746" s="11">
        <f>IF(AI746="","",IF(AI746&gt;=80,"Hot",IF(AI746&gt;=60,"Alta",IF(AI746&gt;=40,"Media","Bassa"))))</f>
        <v/>
      </c>
      <c r="AK746" s="11">
        <f>IF(B746="","",IF(U746="",TODAY()-B746,U746-B746))</f>
        <v/>
      </c>
      <c r="AL746" s="11">
        <f>IF(B746="","",IF(M746="Vinta","Chiusa - vinta",IF(M746="Persa","Chiusa - persa",IF(AND(U746="",TODAY()-B746&gt;1),"Contattare subito",IF(AND(M746="In corso",AH746&gt;7),"Lead in stallo",IF(AND(AN746&lt;&gt;"",AN746&lt;TODAY(),M746="In corso"),"Follow-up scaduto",IF(AND(K746="Offerta",Y746="",W746&lt;&gt;"",TODAY()-W746&gt;3),"Verificare offerta","OK"))))))</f>
        <v/>
      </c>
      <c r="AM746" s="38" t="n"/>
      <c r="AN746" s="39" t="n"/>
      <c r="AO746" s="11">
        <f>IF(AND(AN746&lt;&gt;"",AN746&lt;TODAY(),M746="In corso"),1,0)</f>
        <v/>
      </c>
      <c r="AP746" s="84">
        <f>IF(B746="","",IF(OR(M746="Vinta",M746="Persa"),0,IF(AL746="Contattare subito",50,0)+IF(AL746="Follow-up scaduto",40,0)+IF(AL746="Lead in stallo",35,0)+IF(AJ746="Hot",30,IF(AJ746="Alta",20,IF(AJ746="Media",10,0)))+IF(AO746=1,10,0)+L746/10+ROW()/100000))</f>
        <v/>
      </c>
    </row>
    <row r="747">
      <c r="A747" s="2">
        <f>IF(B747="","",ROW()-1)</f>
        <v/>
      </c>
      <c r="B747" s="2" t="n"/>
      <c r="C747" s="2" t="n"/>
      <c r="D747" s="2" t="n"/>
      <c r="E747" s="2" t="n"/>
      <c r="F747" s="2" t="n"/>
      <c r="G747" s="2" t="n"/>
      <c r="H747" s="2" t="n"/>
      <c r="I747" s="2" t="n"/>
      <c r="J747" s="2" t="n"/>
      <c r="K747" s="2" t="n"/>
      <c r="L747" s="2">
        <f>IF(K747="","",IF(K747="Nuovo",1,IF(K747="Tentativo contatto",1,IF(K747="Contattato",2,IF(K747="Qualificato",4,IF(K747="Visita fissata",5,IF(K747="Visita effettuata",6,IF(K747="Trattativa",7,IF(K747="Offerta",8,IF(K747="Prenotazione",9,IF(K747="Venduto",10,""))))))))))))</f>
        <v/>
      </c>
      <c r="M747" s="2" t="n"/>
      <c r="N747" s="2">
        <f>IF(L747&gt;=4,1,0)</f>
        <v/>
      </c>
      <c r="O747" s="2">
        <f>IF(L747&gt;=6,1,0)</f>
        <v/>
      </c>
      <c r="P747" s="2">
        <f>IF(L747&gt;=7,1,0)</f>
        <v/>
      </c>
      <c r="Q747" s="2">
        <f>IF(L747&gt;=8,1,0)</f>
        <v/>
      </c>
      <c r="R747" s="2">
        <f>IF(L747&gt;=9,1,0)</f>
        <v/>
      </c>
      <c r="S747" s="2">
        <f>IF(OR(L747=10,M747="Vinta"),1,0)</f>
        <v/>
      </c>
      <c r="T747" s="2">
        <f>IF(M747="Persa",1,0)</f>
        <v/>
      </c>
      <c r="U747" s="2" t="n"/>
      <c r="V747" s="2" t="n"/>
      <c r="W747" s="2" t="n"/>
      <c r="X747" s="2" t="n"/>
      <c r="Y747" s="17" t="n"/>
      <c r="Z747" s="17" t="n"/>
      <c r="AA747" s="17" t="n"/>
      <c r="AB747" s="2" t="n"/>
      <c r="AC747" s="2">
        <f>IF(B747="","",IF(AB747="",TODAY()-B747,AB747-B747))</f>
        <v/>
      </c>
      <c r="AD747" s="2" t="n"/>
      <c r="AE747" s="2" t="n"/>
      <c r="AF747" s="2" t="n"/>
      <c r="AG747" s="37">
        <f>IF(B747="","",MAX(B747,IF(U747="",0,U747),IF(W747="",0,W747),IF(AB747="",0,AB747),IF(AN747="",0,AN747)))</f>
        <v/>
      </c>
      <c r="AH747" s="11">
        <f>IF(AG747="","",TODAY()-AG747)</f>
        <v/>
      </c>
      <c r="AI747" s="11">
        <f>IF(B747="","",MIN(100,IF(J747&gt;=300000,20,IF(J747&gt;=200000,10,5))+IF(OR(C747="Referral",C747="Passaparola"),20,IF(OR(C747="Sito web",C747="LinkedIn",C747="Email marketing"),15,10))+IF(L747&gt;=8,25,IF(L747&gt;=6,18,IF(L747&gt;=4,12,5)))+IF(AND(V747&lt;&gt;"",V747&lt;&gt;"Non risponde",V747&lt;&gt;"Non interessato"),10,0)+IF(X747="Eseguita",10,0)+IF(Z747&gt;0,15,0)))</f>
        <v/>
      </c>
      <c r="AJ747" s="11">
        <f>IF(AI747="","",IF(AI747&gt;=80,"Hot",IF(AI747&gt;=60,"Alta",IF(AI747&gt;=40,"Media","Bassa"))))</f>
        <v/>
      </c>
      <c r="AK747" s="11">
        <f>IF(B747="","",IF(U747="",TODAY()-B747,U747-B747))</f>
        <v/>
      </c>
      <c r="AL747" s="11">
        <f>IF(B747="","",IF(M747="Vinta","Chiusa - vinta",IF(M747="Persa","Chiusa - persa",IF(AND(U747="",TODAY()-B747&gt;1),"Contattare subito",IF(AND(M747="In corso",AH747&gt;7),"Lead in stallo",IF(AND(AN747&lt;&gt;"",AN747&lt;TODAY(),M747="In corso"),"Follow-up scaduto",IF(AND(K747="Offerta",Y747="",W747&lt;&gt;"",TODAY()-W747&gt;3),"Verificare offerta","OK"))))))</f>
        <v/>
      </c>
      <c r="AM747" s="38" t="n"/>
      <c r="AN747" s="39" t="n"/>
      <c r="AO747" s="11">
        <f>IF(AND(AN747&lt;&gt;"",AN747&lt;TODAY(),M747="In corso"),1,0)</f>
        <v/>
      </c>
      <c r="AP747" s="84">
        <f>IF(B747="","",IF(OR(M747="Vinta",M747="Persa"),0,IF(AL747="Contattare subito",50,0)+IF(AL747="Follow-up scaduto",40,0)+IF(AL747="Lead in stallo",35,0)+IF(AJ747="Hot",30,IF(AJ747="Alta",20,IF(AJ747="Media",10,0)))+IF(AO747=1,10,0)+L747/10+ROW()/100000))</f>
        <v/>
      </c>
    </row>
    <row r="748">
      <c r="A748" s="2">
        <f>IF(B748="","",ROW()-1)</f>
        <v/>
      </c>
      <c r="B748" s="2" t="n"/>
      <c r="C748" s="2" t="n"/>
      <c r="D748" s="2" t="n"/>
      <c r="E748" s="2" t="n"/>
      <c r="F748" s="2" t="n"/>
      <c r="G748" s="2" t="n"/>
      <c r="H748" s="2" t="n"/>
      <c r="I748" s="2" t="n"/>
      <c r="J748" s="2" t="n"/>
      <c r="K748" s="2" t="n"/>
      <c r="L748" s="2">
        <f>IF(K748="","",IF(K748="Nuovo",1,IF(K748="Tentativo contatto",1,IF(K748="Contattato",2,IF(K748="Qualificato",4,IF(K748="Visita fissata",5,IF(K748="Visita effettuata",6,IF(K748="Trattativa",7,IF(K748="Offerta",8,IF(K748="Prenotazione",9,IF(K748="Venduto",10,""))))))))))))</f>
        <v/>
      </c>
      <c r="M748" s="2" t="n"/>
      <c r="N748" s="2">
        <f>IF(L748&gt;=4,1,0)</f>
        <v/>
      </c>
      <c r="O748" s="2">
        <f>IF(L748&gt;=6,1,0)</f>
        <v/>
      </c>
      <c r="P748" s="2">
        <f>IF(L748&gt;=7,1,0)</f>
        <v/>
      </c>
      <c r="Q748" s="2">
        <f>IF(L748&gt;=8,1,0)</f>
        <v/>
      </c>
      <c r="R748" s="2">
        <f>IF(L748&gt;=9,1,0)</f>
        <v/>
      </c>
      <c r="S748" s="2">
        <f>IF(OR(L748=10,M748="Vinta"),1,0)</f>
        <v/>
      </c>
      <c r="T748" s="2">
        <f>IF(M748="Persa",1,0)</f>
        <v/>
      </c>
      <c r="U748" s="2" t="n"/>
      <c r="V748" s="2" t="n"/>
      <c r="W748" s="2" t="n"/>
      <c r="X748" s="2" t="n"/>
      <c r="Y748" s="17" t="n"/>
      <c r="Z748" s="17" t="n"/>
      <c r="AA748" s="17" t="n"/>
      <c r="AB748" s="2" t="n"/>
      <c r="AC748" s="2">
        <f>IF(B748="","",IF(AB748="",TODAY()-B748,AB748-B748))</f>
        <v/>
      </c>
      <c r="AD748" s="2" t="n"/>
      <c r="AE748" s="2" t="n"/>
      <c r="AF748" s="2" t="n"/>
      <c r="AG748" s="37">
        <f>IF(B748="","",MAX(B748,IF(U748="",0,U748),IF(W748="",0,W748),IF(AB748="",0,AB748),IF(AN748="",0,AN748)))</f>
        <v/>
      </c>
      <c r="AH748" s="11">
        <f>IF(AG748="","",TODAY()-AG748)</f>
        <v/>
      </c>
      <c r="AI748" s="11">
        <f>IF(B748="","",MIN(100,IF(J748&gt;=300000,20,IF(J748&gt;=200000,10,5))+IF(OR(C748="Referral",C748="Passaparola"),20,IF(OR(C748="Sito web",C748="LinkedIn",C748="Email marketing"),15,10))+IF(L748&gt;=8,25,IF(L748&gt;=6,18,IF(L748&gt;=4,12,5)))+IF(AND(V748&lt;&gt;"",V748&lt;&gt;"Non risponde",V748&lt;&gt;"Non interessato"),10,0)+IF(X748="Eseguita",10,0)+IF(Z748&gt;0,15,0)))</f>
        <v/>
      </c>
      <c r="AJ748" s="11">
        <f>IF(AI748="","",IF(AI748&gt;=80,"Hot",IF(AI748&gt;=60,"Alta",IF(AI748&gt;=40,"Media","Bassa"))))</f>
        <v/>
      </c>
      <c r="AK748" s="11">
        <f>IF(B748="","",IF(U748="",TODAY()-B748,U748-B748))</f>
        <v/>
      </c>
      <c r="AL748" s="11">
        <f>IF(B748="","",IF(M748="Vinta","Chiusa - vinta",IF(M748="Persa","Chiusa - persa",IF(AND(U748="",TODAY()-B748&gt;1),"Contattare subito",IF(AND(M748="In corso",AH748&gt;7),"Lead in stallo",IF(AND(AN748&lt;&gt;"",AN748&lt;TODAY(),M748="In corso"),"Follow-up scaduto",IF(AND(K748="Offerta",Y748="",W748&lt;&gt;"",TODAY()-W748&gt;3),"Verificare offerta","OK"))))))</f>
        <v/>
      </c>
      <c r="AM748" s="38" t="n"/>
      <c r="AN748" s="39" t="n"/>
      <c r="AO748" s="11">
        <f>IF(AND(AN748&lt;&gt;"",AN748&lt;TODAY(),M748="In corso"),1,0)</f>
        <v/>
      </c>
      <c r="AP748" s="84">
        <f>IF(B748="","",IF(OR(M748="Vinta",M748="Persa"),0,IF(AL748="Contattare subito",50,0)+IF(AL748="Follow-up scaduto",40,0)+IF(AL748="Lead in stallo",35,0)+IF(AJ748="Hot",30,IF(AJ748="Alta",20,IF(AJ748="Media",10,0)))+IF(AO748=1,10,0)+L748/10+ROW()/100000))</f>
        <v/>
      </c>
    </row>
    <row r="749">
      <c r="A749" s="2">
        <f>IF(B749="","",ROW()-1)</f>
        <v/>
      </c>
      <c r="B749" s="2" t="n"/>
      <c r="C749" s="2" t="n"/>
      <c r="D749" s="2" t="n"/>
      <c r="E749" s="2" t="n"/>
      <c r="F749" s="2" t="n"/>
      <c r="G749" s="2" t="n"/>
      <c r="H749" s="2" t="n"/>
      <c r="I749" s="2" t="n"/>
      <c r="J749" s="2" t="n"/>
      <c r="K749" s="2" t="n"/>
      <c r="L749" s="2">
        <f>IF(K749="","",IF(K749="Nuovo",1,IF(K749="Tentativo contatto",1,IF(K749="Contattato",2,IF(K749="Qualificato",4,IF(K749="Visita fissata",5,IF(K749="Visita effettuata",6,IF(K749="Trattativa",7,IF(K749="Offerta",8,IF(K749="Prenotazione",9,IF(K749="Venduto",10,""))))))))))))</f>
        <v/>
      </c>
      <c r="M749" s="2" t="n"/>
      <c r="N749" s="2">
        <f>IF(L749&gt;=4,1,0)</f>
        <v/>
      </c>
      <c r="O749" s="2">
        <f>IF(L749&gt;=6,1,0)</f>
        <v/>
      </c>
      <c r="P749" s="2">
        <f>IF(L749&gt;=7,1,0)</f>
        <v/>
      </c>
      <c r="Q749" s="2">
        <f>IF(L749&gt;=8,1,0)</f>
        <v/>
      </c>
      <c r="R749" s="2">
        <f>IF(L749&gt;=9,1,0)</f>
        <v/>
      </c>
      <c r="S749" s="2">
        <f>IF(OR(L749=10,M749="Vinta"),1,0)</f>
        <v/>
      </c>
      <c r="T749" s="2">
        <f>IF(M749="Persa",1,0)</f>
        <v/>
      </c>
      <c r="U749" s="2" t="n"/>
      <c r="V749" s="2" t="n"/>
      <c r="W749" s="2" t="n"/>
      <c r="X749" s="2" t="n"/>
      <c r="Y749" s="17" t="n"/>
      <c r="Z749" s="17" t="n"/>
      <c r="AA749" s="17" t="n"/>
      <c r="AB749" s="2" t="n"/>
      <c r="AC749" s="2">
        <f>IF(B749="","",IF(AB749="",TODAY()-B749,AB749-B749))</f>
        <v/>
      </c>
      <c r="AD749" s="2" t="n"/>
      <c r="AE749" s="2" t="n"/>
      <c r="AF749" s="2" t="n"/>
      <c r="AG749" s="37">
        <f>IF(B749="","",MAX(B749,IF(U749="",0,U749),IF(W749="",0,W749),IF(AB749="",0,AB749),IF(AN749="",0,AN749)))</f>
        <v/>
      </c>
      <c r="AH749" s="11">
        <f>IF(AG749="","",TODAY()-AG749)</f>
        <v/>
      </c>
      <c r="AI749" s="11">
        <f>IF(B749="","",MIN(100,IF(J749&gt;=300000,20,IF(J749&gt;=200000,10,5))+IF(OR(C749="Referral",C749="Passaparola"),20,IF(OR(C749="Sito web",C749="LinkedIn",C749="Email marketing"),15,10))+IF(L749&gt;=8,25,IF(L749&gt;=6,18,IF(L749&gt;=4,12,5)))+IF(AND(V749&lt;&gt;"",V749&lt;&gt;"Non risponde",V749&lt;&gt;"Non interessato"),10,0)+IF(X749="Eseguita",10,0)+IF(Z749&gt;0,15,0)))</f>
        <v/>
      </c>
      <c r="AJ749" s="11">
        <f>IF(AI749="","",IF(AI749&gt;=80,"Hot",IF(AI749&gt;=60,"Alta",IF(AI749&gt;=40,"Media","Bassa"))))</f>
        <v/>
      </c>
      <c r="AK749" s="11">
        <f>IF(B749="","",IF(U749="",TODAY()-B749,U749-B749))</f>
        <v/>
      </c>
      <c r="AL749" s="11">
        <f>IF(B749="","",IF(M749="Vinta","Chiusa - vinta",IF(M749="Persa","Chiusa - persa",IF(AND(U749="",TODAY()-B749&gt;1),"Contattare subito",IF(AND(M749="In corso",AH749&gt;7),"Lead in stallo",IF(AND(AN749&lt;&gt;"",AN749&lt;TODAY(),M749="In corso"),"Follow-up scaduto",IF(AND(K749="Offerta",Y749="",W749&lt;&gt;"",TODAY()-W749&gt;3),"Verificare offerta","OK"))))))</f>
        <v/>
      </c>
      <c r="AM749" s="38" t="n"/>
      <c r="AN749" s="39" t="n"/>
      <c r="AO749" s="11">
        <f>IF(AND(AN749&lt;&gt;"",AN749&lt;TODAY(),M749="In corso"),1,0)</f>
        <v/>
      </c>
      <c r="AP749" s="84">
        <f>IF(B749="","",IF(OR(M749="Vinta",M749="Persa"),0,IF(AL749="Contattare subito",50,0)+IF(AL749="Follow-up scaduto",40,0)+IF(AL749="Lead in stallo",35,0)+IF(AJ749="Hot",30,IF(AJ749="Alta",20,IF(AJ749="Media",10,0)))+IF(AO749=1,10,0)+L749/10+ROW()/100000))</f>
        <v/>
      </c>
    </row>
    <row r="750">
      <c r="A750" s="2">
        <f>IF(B750="","",ROW()-1)</f>
        <v/>
      </c>
      <c r="B750" s="2" t="n"/>
      <c r="C750" s="2" t="n"/>
      <c r="D750" s="2" t="n"/>
      <c r="E750" s="2" t="n"/>
      <c r="F750" s="2" t="n"/>
      <c r="G750" s="2" t="n"/>
      <c r="H750" s="2" t="n"/>
      <c r="I750" s="2" t="n"/>
      <c r="J750" s="2" t="n"/>
      <c r="K750" s="2" t="n"/>
      <c r="L750" s="2">
        <f>IF(K750="","",IF(K750="Nuovo",1,IF(K750="Tentativo contatto",1,IF(K750="Contattato",2,IF(K750="Qualificato",4,IF(K750="Visita fissata",5,IF(K750="Visita effettuata",6,IF(K750="Trattativa",7,IF(K750="Offerta",8,IF(K750="Prenotazione",9,IF(K750="Venduto",10,""))))))))))))</f>
        <v/>
      </c>
      <c r="M750" s="2" t="n"/>
      <c r="N750" s="2">
        <f>IF(L750&gt;=4,1,0)</f>
        <v/>
      </c>
      <c r="O750" s="2">
        <f>IF(L750&gt;=6,1,0)</f>
        <v/>
      </c>
      <c r="P750" s="2">
        <f>IF(L750&gt;=7,1,0)</f>
        <v/>
      </c>
      <c r="Q750" s="2">
        <f>IF(L750&gt;=8,1,0)</f>
        <v/>
      </c>
      <c r="R750" s="2">
        <f>IF(L750&gt;=9,1,0)</f>
        <v/>
      </c>
      <c r="S750" s="2">
        <f>IF(OR(L750=10,M750="Vinta"),1,0)</f>
        <v/>
      </c>
      <c r="T750" s="2">
        <f>IF(M750="Persa",1,0)</f>
        <v/>
      </c>
      <c r="U750" s="2" t="n"/>
      <c r="V750" s="2" t="n"/>
      <c r="W750" s="2" t="n"/>
      <c r="X750" s="2" t="n"/>
      <c r="Y750" s="17" t="n"/>
      <c r="Z750" s="17" t="n"/>
      <c r="AA750" s="17" t="n"/>
      <c r="AB750" s="2" t="n"/>
      <c r="AC750" s="2">
        <f>IF(B750="","",IF(AB750="",TODAY()-B750,AB750-B750))</f>
        <v/>
      </c>
      <c r="AD750" s="2" t="n"/>
      <c r="AE750" s="2" t="n"/>
      <c r="AF750" s="2" t="n"/>
      <c r="AG750" s="37">
        <f>IF(B750="","",MAX(B750,IF(U750="",0,U750),IF(W750="",0,W750),IF(AB750="",0,AB750),IF(AN750="",0,AN750)))</f>
        <v/>
      </c>
      <c r="AH750" s="11">
        <f>IF(AG750="","",TODAY()-AG750)</f>
        <v/>
      </c>
      <c r="AI750" s="11">
        <f>IF(B750="","",MIN(100,IF(J750&gt;=300000,20,IF(J750&gt;=200000,10,5))+IF(OR(C750="Referral",C750="Passaparola"),20,IF(OR(C750="Sito web",C750="LinkedIn",C750="Email marketing"),15,10))+IF(L750&gt;=8,25,IF(L750&gt;=6,18,IF(L750&gt;=4,12,5)))+IF(AND(V750&lt;&gt;"",V750&lt;&gt;"Non risponde",V750&lt;&gt;"Non interessato"),10,0)+IF(X750="Eseguita",10,0)+IF(Z750&gt;0,15,0)))</f>
        <v/>
      </c>
      <c r="AJ750" s="11">
        <f>IF(AI750="","",IF(AI750&gt;=80,"Hot",IF(AI750&gt;=60,"Alta",IF(AI750&gt;=40,"Media","Bassa"))))</f>
        <v/>
      </c>
      <c r="AK750" s="11">
        <f>IF(B750="","",IF(U750="",TODAY()-B750,U750-B750))</f>
        <v/>
      </c>
      <c r="AL750" s="11">
        <f>IF(B750="","",IF(M750="Vinta","Chiusa - vinta",IF(M750="Persa","Chiusa - persa",IF(AND(U750="",TODAY()-B750&gt;1),"Contattare subito",IF(AND(M750="In corso",AH750&gt;7),"Lead in stallo",IF(AND(AN750&lt;&gt;"",AN750&lt;TODAY(),M750="In corso"),"Follow-up scaduto",IF(AND(K750="Offerta",Y750="",W750&lt;&gt;"",TODAY()-W750&gt;3),"Verificare offerta","OK"))))))</f>
        <v/>
      </c>
      <c r="AM750" s="38" t="n"/>
      <c r="AN750" s="39" t="n"/>
      <c r="AO750" s="11">
        <f>IF(AND(AN750&lt;&gt;"",AN750&lt;TODAY(),M750="In corso"),1,0)</f>
        <v/>
      </c>
      <c r="AP750" s="84">
        <f>IF(B750="","",IF(OR(M750="Vinta",M750="Persa"),0,IF(AL750="Contattare subito",50,0)+IF(AL750="Follow-up scaduto",40,0)+IF(AL750="Lead in stallo",35,0)+IF(AJ750="Hot",30,IF(AJ750="Alta",20,IF(AJ750="Media",10,0)))+IF(AO750=1,10,0)+L750/10+ROW()/100000))</f>
        <v/>
      </c>
    </row>
    <row r="751">
      <c r="A751" s="2">
        <f>IF(B751="","",ROW()-1)</f>
        <v/>
      </c>
      <c r="B751" s="2" t="n"/>
      <c r="C751" s="2" t="n"/>
      <c r="D751" s="2" t="n"/>
      <c r="E751" s="2" t="n"/>
      <c r="F751" s="2" t="n"/>
      <c r="G751" s="2" t="n"/>
      <c r="H751" s="2" t="n"/>
      <c r="I751" s="2" t="n"/>
      <c r="J751" s="2" t="n"/>
      <c r="K751" s="2" t="n"/>
      <c r="L751" s="2">
        <f>IF(K751="","",IF(K751="Nuovo",1,IF(K751="Tentativo contatto",1,IF(K751="Contattato",2,IF(K751="Qualificato",4,IF(K751="Visita fissata",5,IF(K751="Visita effettuata",6,IF(K751="Trattativa",7,IF(K751="Offerta",8,IF(K751="Prenotazione",9,IF(K751="Venduto",10,""))))))))))))</f>
        <v/>
      </c>
      <c r="M751" s="2" t="n"/>
      <c r="N751" s="2">
        <f>IF(L751&gt;=4,1,0)</f>
        <v/>
      </c>
      <c r="O751" s="2">
        <f>IF(L751&gt;=6,1,0)</f>
        <v/>
      </c>
      <c r="P751" s="2">
        <f>IF(L751&gt;=7,1,0)</f>
        <v/>
      </c>
      <c r="Q751" s="2">
        <f>IF(L751&gt;=8,1,0)</f>
        <v/>
      </c>
      <c r="R751" s="2">
        <f>IF(L751&gt;=9,1,0)</f>
        <v/>
      </c>
      <c r="S751" s="2">
        <f>IF(OR(L751=10,M751="Vinta"),1,0)</f>
        <v/>
      </c>
      <c r="T751" s="2">
        <f>IF(M751="Persa",1,0)</f>
        <v/>
      </c>
      <c r="U751" s="2" t="n"/>
      <c r="V751" s="2" t="n"/>
      <c r="W751" s="2" t="n"/>
      <c r="X751" s="2" t="n"/>
      <c r="Y751" s="17" t="n"/>
      <c r="Z751" s="17" t="n"/>
      <c r="AA751" s="17" t="n"/>
      <c r="AB751" s="2" t="n"/>
      <c r="AC751" s="2">
        <f>IF(B751="","",IF(AB751="",TODAY()-B751,AB751-B751))</f>
        <v/>
      </c>
      <c r="AD751" s="2" t="n"/>
      <c r="AE751" s="2" t="n"/>
      <c r="AF751" s="2" t="n"/>
      <c r="AG751" s="37">
        <f>IF(B751="","",MAX(B751,IF(U751="",0,U751),IF(W751="",0,W751),IF(AB751="",0,AB751),IF(AN751="",0,AN751)))</f>
        <v/>
      </c>
      <c r="AH751" s="11">
        <f>IF(AG751="","",TODAY()-AG751)</f>
        <v/>
      </c>
      <c r="AI751" s="11">
        <f>IF(B751="","",MIN(100,IF(J751&gt;=300000,20,IF(J751&gt;=200000,10,5))+IF(OR(C751="Referral",C751="Passaparola"),20,IF(OR(C751="Sito web",C751="LinkedIn",C751="Email marketing"),15,10))+IF(L751&gt;=8,25,IF(L751&gt;=6,18,IF(L751&gt;=4,12,5)))+IF(AND(V751&lt;&gt;"",V751&lt;&gt;"Non risponde",V751&lt;&gt;"Non interessato"),10,0)+IF(X751="Eseguita",10,0)+IF(Z751&gt;0,15,0)))</f>
        <v/>
      </c>
      <c r="AJ751" s="11">
        <f>IF(AI751="","",IF(AI751&gt;=80,"Hot",IF(AI751&gt;=60,"Alta",IF(AI751&gt;=40,"Media","Bassa"))))</f>
        <v/>
      </c>
      <c r="AK751" s="11">
        <f>IF(B751="","",IF(U751="",TODAY()-B751,U751-B751))</f>
        <v/>
      </c>
      <c r="AL751" s="11">
        <f>IF(B751="","",IF(M751="Vinta","Chiusa - vinta",IF(M751="Persa","Chiusa - persa",IF(AND(U751="",TODAY()-B751&gt;1),"Contattare subito",IF(AND(M751="In corso",AH751&gt;7),"Lead in stallo",IF(AND(AN751&lt;&gt;"",AN751&lt;TODAY(),M751="In corso"),"Follow-up scaduto",IF(AND(K751="Offerta",Y751="",W751&lt;&gt;"",TODAY()-W751&gt;3),"Verificare offerta","OK"))))))</f>
        <v/>
      </c>
      <c r="AM751" s="38" t="n"/>
      <c r="AN751" s="39" t="n"/>
      <c r="AO751" s="11">
        <f>IF(AND(AN751&lt;&gt;"",AN751&lt;TODAY(),M751="In corso"),1,0)</f>
        <v/>
      </c>
      <c r="AP751" s="84">
        <f>IF(B751="","",IF(OR(M751="Vinta",M751="Persa"),0,IF(AL751="Contattare subito",50,0)+IF(AL751="Follow-up scaduto",40,0)+IF(AL751="Lead in stallo",35,0)+IF(AJ751="Hot",30,IF(AJ751="Alta",20,IF(AJ751="Media",10,0)))+IF(AO751=1,10,0)+L751/10+ROW()/100000))</f>
        <v/>
      </c>
    </row>
    <row r="752">
      <c r="A752" s="2">
        <f>IF(B752="","",ROW()-1)</f>
        <v/>
      </c>
      <c r="B752" s="2" t="n"/>
      <c r="C752" s="2" t="n"/>
      <c r="D752" s="2" t="n"/>
      <c r="E752" s="2" t="n"/>
      <c r="F752" s="2" t="n"/>
      <c r="G752" s="2" t="n"/>
      <c r="H752" s="2" t="n"/>
      <c r="I752" s="2" t="n"/>
      <c r="J752" s="2" t="n"/>
      <c r="K752" s="2" t="n"/>
      <c r="L752" s="2">
        <f>IF(K752="","",IF(K752="Nuovo",1,IF(K752="Tentativo contatto",1,IF(K752="Contattato",2,IF(K752="Qualificato",4,IF(K752="Visita fissata",5,IF(K752="Visita effettuata",6,IF(K752="Trattativa",7,IF(K752="Offerta",8,IF(K752="Prenotazione",9,IF(K752="Venduto",10,""))))))))))))</f>
        <v/>
      </c>
      <c r="M752" s="2" t="n"/>
      <c r="N752" s="2">
        <f>IF(L752&gt;=4,1,0)</f>
        <v/>
      </c>
      <c r="O752" s="2">
        <f>IF(L752&gt;=6,1,0)</f>
        <v/>
      </c>
      <c r="P752" s="2">
        <f>IF(L752&gt;=7,1,0)</f>
        <v/>
      </c>
      <c r="Q752" s="2">
        <f>IF(L752&gt;=8,1,0)</f>
        <v/>
      </c>
      <c r="R752" s="2">
        <f>IF(L752&gt;=9,1,0)</f>
        <v/>
      </c>
      <c r="S752" s="2">
        <f>IF(OR(L752=10,M752="Vinta"),1,0)</f>
        <v/>
      </c>
      <c r="T752" s="2">
        <f>IF(M752="Persa",1,0)</f>
        <v/>
      </c>
      <c r="U752" s="2" t="n"/>
      <c r="V752" s="2" t="n"/>
      <c r="W752" s="2" t="n"/>
      <c r="X752" s="2" t="n"/>
      <c r="Y752" s="17" t="n"/>
      <c r="Z752" s="17" t="n"/>
      <c r="AA752" s="17" t="n"/>
      <c r="AB752" s="2" t="n"/>
      <c r="AC752" s="2">
        <f>IF(B752="","",IF(AB752="",TODAY()-B752,AB752-B752))</f>
        <v/>
      </c>
      <c r="AD752" s="2" t="n"/>
      <c r="AE752" s="2" t="n"/>
      <c r="AF752" s="2" t="n"/>
      <c r="AG752" s="37">
        <f>IF(B752="","",MAX(B752,IF(U752="",0,U752),IF(W752="",0,W752),IF(AB752="",0,AB752),IF(AN752="",0,AN752)))</f>
        <v/>
      </c>
      <c r="AH752" s="11">
        <f>IF(AG752="","",TODAY()-AG752)</f>
        <v/>
      </c>
      <c r="AI752" s="11">
        <f>IF(B752="","",MIN(100,IF(J752&gt;=300000,20,IF(J752&gt;=200000,10,5))+IF(OR(C752="Referral",C752="Passaparola"),20,IF(OR(C752="Sito web",C752="LinkedIn",C752="Email marketing"),15,10))+IF(L752&gt;=8,25,IF(L752&gt;=6,18,IF(L752&gt;=4,12,5)))+IF(AND(V752&lt;&gt;"",V752&lt;&gt;"Non risponde",V752&lt;&gt;"Non interessato"),10,0)+IF(X752="Eseguita",10,0)+IF(Z752&gt;0,15,0)))</f>
        <v/>
      </c>
      <c r="AJ752" s="11">
        <f>IF(AI752="","",IF(AI752&gt;=80,"Hot",IF(AI752&gt;=60,"Alta",IF(AI752&gt;=40,"Media","Bassa"))))</f>
        <v/>
      </c>
      <c r="AK752" s="11">
        <f>IF(B752="","",IF(U752="",TODAY()-B752,U752-B752))</f>
        <v/>
      </c>
      <c r="AL752" s="11">
        <f>IF(B752="","",IF(M752="Vinta","Chiusa - vinta",IF(M752="Persa","Chiusa - persa",IF(AND(U752="",TODAY()-B752&gt;1),"Contattare subito",IF(AND(M752="In corso",AH752&gt;7),"Lead in stallo",IF(AND(AN752&lt;&gt;"",AN752&lt;TODAY(),M752="In corso"),"Follow-up scaduto",IF(AND(K752="Offerta",Y752="",W752&lt;&gt;"",TODAY()-W752&gt;3),"Verificare offerta","OK"))))))</f>
        <v/>
      </c>
      <c r="AM752" s="38" t="n"/>
      <c r="AN752" s="39" t="n"/>
      <c r="AO752" s="11">
        <f>IF(AND(AN752&lt;&gt;"",AN752&lt;TODAY(),M752="In corso"),1,0)</f>
        <v/>
      </c>
      <c r="AP752" s="84">
        <f>IF(B752="","",IF(OR(M752="Vinta",M752="Persa"),0,IF(AL752="Contattare subito",50,0)+IF(AL752="Follow-up scaduto",40,0)+IF(AL752="Lead in stallo",35,0)+IF(AJ752="Hot",30,IF(AJ752="Alta",20,IF(AJ752="Media",10,0)))+IF(AO752=1,10,0)+L752/10+ROW()/100000))</f>
        <v/>
      </c>
    </row>
    <row r="753">
      <c r="A753" s="2">
        <f>IF(B753="","",ROW()-1)</f>
        <v/>
      </c>
      <c r="B753" s="2" t="n"/>
      <c r="C753" s="2" t="n"/>
      <c r="D753" s="2" t="n"/>
      <c r="E753" s="2" t="n"/>
      <c r="F753" s="2" t="n"/>
      <c r="G753" s="2" t="n"/>
      <c r="H753" s="2" t="n"/>
      <c r="I753" s="2" t="n"/>
      <c r="J753" s="2" t="n"/>
      <c r="K753" s="2" t="n"/>
      <c r="L753" s="2">
        <f>IF(K753="","",IF(K753="Nuovo",1,IF(K753="Tentativo contatto",1,IF(K753="Contattato",2,IF(K753="Qualificato",4,IF(K753="Visita fissata",5,IF(K753="Visita effettuata",6,IF(K753="Trattativa",7,IF(K753="Offerta",8,IF(K753="Prenotazione",9,IF(K753="Venduto",10,""))))))))))))</f>
        <v/>
      </c>
      <c r="M753" s="2" t="n"/>
      <c r="N753" s="2">
        <f>IF(L753&gt;=4,1,0)</f>
        <v/>
      </c>
      <c r="O753" s="2">
        <f>IF(L753&gt;=6,1,0)</f>
        <v/>
      </c>
      <c r="P753" s="2">
        <f>IF(L753&gt;=7,1,0)</f>
        <v/>
      </c>
      <c r="Q753" s="2">
        <f>IF(L753&gt;=8,1,0)</f>
        <v/>
      </c>
      <c r="R753" s="2">
        <f>IF(L753&gt;=9,1,0)</f>
        <v/>
      </c>
      <c r="S753" s="2">
        <f>IF(OR(L753=10,M753="Vinta"),1,0)</f>
        <v/>
      </c>
      <c r="T753" s="2">
        <f>IF(M753="Persa",1,0)</f>
        <v/>
      </c>
      <c r="U753" s="2" t="n"/>
      <c r="V753" s="2" t="n"/>
      <c r="W753" s="2" t="n"/>
      <c r="X753" s="2" t="n"/>
      <c r="Y753" s="17" t="n"/>
      <c r="Z753" s="17" t="n"/>
      <c r="AA753" s="17" t="n"/>
      <c r="AB753" s="2" t="n"/>
      <c r="AC753" s="2">
        <f>IF(B753="","",IF(AB753="",TODAY()-B753,AB753-B753))</f>
        <v/>
      </c>
      <c r="AD753" s="2" t="n"/>
      <c r="AE753" s="2" t="n"/>
      <c r="AF753" s="2" t="n"/>
      <c r="AG753" s="37">
        <f>IF(B753="","",MAX(B753,IF(U753="",0,U753),IF(W753="",0,W753),IF(AB753="",0,AB753),IF(AN753="",0,AN753)))</f>
        <v/>
      </c>
      <c r="AH753" s="11">
        <f>IF(AG753="","",TODAY()-AG753)</f>
        <v/>
      </c>
      <c r="AI753" s="11">
        <f>IF(B753="","",MIN(100,IF(J753&gt;=300000,20,IF(J753&gt;=200000,10,5))+IF(OR(C753="Referral",C753="Passaparola"),20,IF(OR(C753="Sito web",C753="LinkedIn",C753="Email marketing"),15,10))+IF(L753&gt;=8,25,IF(L753&gt;=6,18,IF(L753&gt;=4,12,5)))+IF(AND(V753&lt;&gt;"",V753&lt;&gt;"Non risponde",V753&lt;&gt;"Non interessato"),10,0)+IF(X753="Eseguita",10,0)+IF(Z753&gt;0,15,0)))</f>
        <v/>
      </c>
      <c r="AJ753" s="11">
        <f>IF(AI753="","",IF(AI753&gt;=80,"Hot",IF(AI753&gt;=60,"Alta",IF(AI753&gt;=40,"Media","Bassa"))))</f>
        <v/>
      </c>
      <c r="AK753" s="11">
        <f>IF(B753="","",IF(U753="",TODAY()-B753,U753-B753))</f>
        <v/>
      </c>
      <c r="AL753" s="11">
        <f>IF(B753="","",IF(M753="Vinta","Chiusa - vinta",IF(M753="Persa","Chiusa - persa",IF(AND(U753="",TODAY()-B753&gt;1),"Contattare subito",IF(AND(M753="In corso",AH753&gt;7),"Lead in stallo",IF(AND(AN753&lt;&gt;"",AN753&lt;TODAY(),M753="In corso"),"Follow-up scaduto",IF(AND(K753="Offerta",Y753="",W753&lt;&gt;"",TODAY()-W753&gt;3),"Verificare offerta","OK"))))))</f>
        <v/>
      </c>
      <c r="AM753" s="38" t="n"/>
      <c r="AN753" s="39" t="n"/>
      <c r="AO753" s="11">
        <f>IF(AND(AN753&lt;&gt;"",AN753&lt;TODAY(),M753="In corso"),1,0)</f>
        <v/>
      </c>
      <c r="AP753" s="84">
        <f>IF(B753="","",IF(OR(M753="Vinta",M753="Persa"),0,IF(AL753="Contattare subito",50,0)+IF(AL753="Follow-up scaduto",40,0)+IF(AL753="Lead in stallo",35,0)+IF(AJ753="Hot",30,IF(AJ753="Alta",20,IF(AJ753="Media",10,0)))+IF(AO753=1,10,0)+L753/10+ROW()/100000))</f>
        <v/>
      </c>
    </row>
    <row r="754">
      <c r="A754" s="2">
        <f>IF(B754="","",ROW()-1)</f>
        <v/>
      </c>
      <c r="B754" s="2" t="n"/>
      <c r="C754" s="2" t="n"/>
      <c r="D754" s="2" t="n"/>
      <c r="E754" s="2" t="n"/>
      <c r="F754" s="2" t="n"/>
      <c r="G754" s="2" t="n"/>
      <c r="H754" s="2" t="n"/>
      <c r="I754" s="2" t="n"/>
      <c r="J754" s="2" t="n"/>
      <c r="K754" s="2" t="n"/>
      <c r="L754" s="2">
        <f>IF(K754="","",IF(K754="Nuovo",1,IF(K754="Tentativo contatto",1,IF(K754="Contattato",2,IF(K754="Qualificato",4,IF(K754="Visita fissata",5,IF(K754="Visita effettuata",6,IF(K754="Trattativa",7,IF(K754="Offerta",8,IF(K754="Prenotazione",9,IF(K754="Venduto",10,""))))))))))))</f>
        <v/>
      </c>
      <c r="M754" s="2" t="n"/>
      <c r="N754" s="2">
        <f>IF(L754&gt;=4,1,0)</f>
        <v/>
      </c>
      <c r="O754" s="2">
        <f>IF(L754&gt;=6,1,0)</f>
        <v/>
      </c>
      <c r="P754" s="2">
        <f>IF(L754&gt;=7,1,0)</f>
        <v/>
      </c>
      <c r="Q754" s="2">
        <f>IF(L754&gt;=8,1,0)</f>
        <v/>
      </c>
      <c r="R754" s="2">
        <f>IF(L754&gt;=9,1,0)</f>
        <v/>
      </c>
      <c r="S754" s="2">
        <f>IF(OR(L754=10,M754="Vinta"),1,0)</f>
        <v/>
      </c>
      <c r="T754" s="2">
        <f>IF(M754="Persa",1,0)</f>
        <v/>
      </c>
      <c r="U754" s="2" t="n"/>
      <c r="V754" s="2" t="n"/>
      <c r="W754" s="2" t="n"/>
      <c r="X754" s="2" t="n"/>
      <c r="Y754" s="17" t="n"/>
      <c r="Z754" s="17" t="n"/>
      <c r="AA754" s="17" t="n"/>
      <c r="AB754" s="2" t="n"/>
      <c r="AC754" s="2">
        <f>IF(B754="","",IF(AB754="",TODAY()-B754,AB754-B754))</f>
        <v/>
      </c>
      <c r="AD754" s="2" t="n"/>
      <c r="AE754" s="2" t="n"/>
      <c r="AF754" s="2" t="n"/>
      <c r="AG754" s="37">
        <f>IF(B754="","",MAX(B754,IF(U754="",0,U754),IF(W754="",0,W754),IF(AB754="",0,AB754),IF(AN754="",0,AN754)))</f>
        <v/>
      </c>
      <c r="AH754" s="11">
        <f>IF(AG754="","",TODAY()-AG754)</f>
        <v/>
      </c>
      <c r="AI754" s="11">
        <f>IF(B754="","",MIN(100,IF(J754&gt;=300000,20,IF(J754&gt;=200000,10,5))+IF(OR(C754="Referral",C754="Passaparola"),20,IF(OR(C754="Sito web",C754="LinkedIn",C754="Email marketing"),15,10))+IF(L754&gt;=8,25,IF(L754&gt;=6,18,IF(L754&gt;=4,12,5)))+IF(AND(V754&lt;&gt;"",V754&lt;&gt;"Non risponde",V754&lt;&gt;"Non interessato"),10,0)+IF(X754="Eseguita",10,0)+IF(Z754&gt;0,15,0)))</f>
        <v/>
      </c>
      <c r="AJ754" s="11">
        <f>IF(AI754="","",IF(AI754&gt;=80,"Hot",IF(AI754&gt;=60,"Alta",IF(AI754&gt;=40,"Media","Bassa"))))</f>
        <v/>
      </c>
      <c r="AK754" s="11">
        <f>IF(B754="","",IF(U754="",TODAY()-B754,U754-B754))</f>
        <v/>
      </c>
      <c r="AL754" s="11">
        <f>IF(B754="","",IF(M754="Vinta","Chiusa - vinta",IF(M754="Persa","Chiusa - persa",IF(AND(U754="",TODAY()-B754&gt;1),"Contattare subito",IF(AND(M754="In corso",AH754&gt;7),"Lead in stallo",IF(AND(AN754&lt;&gt;"",AN754&lt;TODAY(),M754="In corso"),"Follow-up scaduto",IF(AND(K754="Offerta",Y754="",W754&lt;&gt;"",TODAY()-W754&gt;3),"Verificare offerta","OK"))))))</f>
        <v/>
      </c>
      <c r="AM754" s="38" t="n"/>
      <c r="AN754" s="39" t="n"/>
      <c r="AO754" s="11">
        <f>IF(AND(AN754&lt;&gt;"",AN754&lt;TODAY(),M754="In corso"),1,0)</f>
        <v/>
      </c>
      <c r="AP754" s="84">
        <f>IF(B754="","",IF(OR(M754="Vinta",M754="Persa"),0,IF(AL754="Contattare subito",50,0)+IF(AL754="Follow-up scaduto",40,0)+IF(AL754="Lead in stallo",35,0)+IF(AJ754="Hot",30,IF(AJ754="Alta",20,IF(AJ754="Media",10,0)))+IF(AO754=1,10,0)+L754/10+ROW()/100000))</f>
        <v/>
      </c>
    </row>
    <row r="755">
      <c r="A755" s="2">
        <f>IF(B755="","",ROW()-1)</f>
        <v/>
      </c>
      <c r="B755" s="2" t="n"/>
      <c r="C755" s="2" t="n"/>
      <c r="D755" s="2" t="n"/>
      <c r="E755" s="2" t="n"/>
      <c r="F755" s="2" t="n"/>
      <c r="G755" s="2" t="n"/>
      <c r="H755" s="2" t="n"/>
      <c r="I755" s="2" t="n"/>
      <c r="J755" s="2" t="n"/>
      <c r="K755" s="2" t="n"/>
      <c r="L755" s="2">
        <f>IF(K755="","",IF(K755="Nuovo",1,IF(K755="Tentativo contatto",1,IF(K755="Contattato",2,IF(K755="Qualificato",4,IF(K755="Visita fissata",5,IF(K755="Visita effettuata",6,IF(K755="Trattativa",7,IF(K755="Offerta",8,IF(K755="Prenotazione",9,IF(K755="Venduto",10,""))))))))))))</f>
        <v/>
      </c>
      <c r="M755" s="2" t="n"/>
      <c r="N755" s="2">
        <f>IF(L755&gt;=4,1,0)</f>
        <v/>
      </c>
      <c r="O755" s="2">
        <f>IF(L755&gt;=6,1,0)</f>
        <v/>
      </c>
      <c r="P755" s="2">
        <f>IF(L755&gt;=7,1,0)</f>
        <v/>
      </c>
      <c r="Q755" s="2">
        <f>IF(L755&gt;=8,1,0)</f>
        <v/>
      </c>
      <c r="R755" s="2">
        <f>IF(L755&gt;=9,1,0)</f>
        <v/>
      </c>
      <c r="S755" s="2">
        <f>IF(OR(L755=10,M755="Vinta"),1,0)</f>
        <v/>
      </c>
      <c r="T755" s="2">
        <f>IF(M755="Persa",1,0)</f>
        <v/>
      </c>
      <c r="U755" s="2" t="n"/>
      <c r="V755" s="2" t="n"/>
      <c r="W755" s="2" t="n"/>
      <c r="X755" s="2" t="n"/>
      <c r="Y755" s="17" t="n"/>
      <c r="Z755" s="17" t="n"/>
      <c r="AA755" s="17" t="n"/>
      <c r="AB755" s="2" t="n"/>
      <c r="AC755" s="2">
        <f>IF(B755="","",IF(AB755="",TODAY()-B755,AB755-B755))</f>
        <v/>
      </c>
      <c r="AD755" s="2" t="n"/>
      <c r="AE755" s="2" t="n"/>
      <c r="AF755" s="2" t="n"/>
      <c r="AG755" s="37">
        <f>IF(B755="","",MAX(B755,IF(U755="",0,U755),IF(W755="",0,W755),IF(AB755="",0,AB755),IF(AN755="",0,AN755)))</f>
        <v/>
      </c>
      <c r="AH755" s="11">
        <f>IF(AG755="","",TODAY()-AG755)</f>
        <v/>
      </c>
      <c r="AI755" s="11">
        <f>IF(B755="","",MIN(100,IF(J755&gt;=300000,20,IF(J755&gt;=200000,10,5))+IF(OR(C755="Referral",C755="Passaparola"),20,IF(OR(C755="Sito web",C755="LinkedIn",C755="Email marketing"),15,10))+IF(L755&gt;=8,25,IF(L755&gt;=6,18,IF(L755&gt;=4,12,5)))+IF(AND(V755&lt;&gt;"",V755&lt;&gt;"Non risponde",V755&lt;&gt;"Non interessato"),10,0)+IF(X755="Eseguita",10,0)+IF(Z755&gt;0,15,0)))</f>
        <v/>
      </c>
      <c r="AJ755" s="11">
        <f>IF(AI755="","",IF(AI755&gt;=80,"Hot",IF(AI755&gt;=60,"Alta",IF(AI755&gt;=40,"Media","Bassa"))))</f>
        <v/>
      </c>
      <c r="AK755" s="11">
        <f>IF(B755="","",IF(U755="",TODAY()-B755,U755-B755))</f>
        <v/>
      </c>
      <c r="AL755" s="11">
        <f>IF(B755="","",IF(M755="Vinta","Chiusa - vinta",IF(M755="Persa","Chiusa - persa",IF(AND(U755="",TODAY()-B755&gt;1),"Contattare subito",IF(AND(M755="In corso",AH755&gt;7),"Lead in stallo",IF(AND(AN755&lt;&gt;"",AN755&lt;TODAY(),M755="In corso"),"Follow-up scaduto",IF(AND(K755="Offerta",Y755="",W755&lt;&gt;"",TODAY()-W755&gt;3),"Verificare offerta","OK"))))))</f>
        <v/>
      </c>
      <c r="AM755" s="38" t="n"/>
      <c r="AN755" s="39" t="n"/>
      <c r="AO755" s="11">
        <f>IF(AND(AN755&lt;&gt;"",AN755&lt;TODAY(),M755="In corso"),1,0)</f>
        <v/>
      </c>
      <c r="AP755" s="84">
        <f>IF(B755="","",IF(OR(M755="Vinta",M755="Persa"),0,IF(AL755="Contattare subito",50,0)+IF(AL755="Follow-up scaduto",40,0)+IF(AL755="Lead in stallo",35,0)+IF(AJ755="Hot",30,IF(AJ755="Alta",20,IF(AJ755="Media",10,0)))+IF(AO755=1,10,0)+L755/10+ROW()/100000))</f>
        <v/>
      </c>
    </row>
    <row r="756">
      <c r="A756" s="2">
        <f>IF(B756="","",ROW()-1)</f>
        <v/>
      </c>
      <c r="B756" s="2" t="n"/>
      <c r="C756" s="2" t="n"/>
      <c r="D756" s="2" t="n"/>
      <c r="E756" s="2" t="n"/>
      <c r="F756" s="2" t="n"/>
      <c r="G756" s="2" t="n"/>
      <c r="H756" s="2" t="n"/>
      <c r="I756" s="2" t="n"/>
      <c r="J756" s="2" t="n"/>
      <c r="K756" s="2" t="n"/>
      <c r="L756" s="2">
        <f>IF(K756="","",IF(K756="Nuovo",1,IF(K756="Tentativo contatto",1,IF(K756="Contattato",2,IF(K756="Qualificato",4,IF(K756="Visita fissata",5,IF(K756="Visita effettuata",6,IF(K756="Trattativa",7,IF(K756="Offerta",8,IF(K756="Prenotazione",9,IF(K756="Venduto",10,""))))))))))))</f>
        <v/>
      </c>
      <c r="M756" s="2" t="n"/>
      <c r="N756" s="2">
        <f>IF(L756&gt;=4,1,0)</f>
        <v/>
      </c>
      <c r="O756" s="2">
        <f>IF(L756&gt;=6,1,0)</f>
        <v/>
      </c>
      <c r="P756" s="2">
        <f>IF(L756&gt;=7,1,0)</f>
        <v/>
      </c>
      <c r="Q756" s="2">
        <f>IF(L756&gt;=8,1,0)</f>
        <v/>
      </c>
      <c r="R756" s="2">
        <f>IF(L756&gt;=9,1,0)</f>
        <v/>
      </c>
      <c r="S756" s="2">
        <f>IF(OR(L756=10,M756="Vinta"),1,0)</f>
        <v/>
      </c>
      <c r="T756" s="2">
        <f>IF(M756="Persa",1,0)</f>
        <v/>
      </c>
      <c r="U756" s="2" t="n"/>
      <c r="V756" s="2" t="n"/>
      <c r="W756" s="2" t="n"/>
      <c r="X756" s="2" t="n"/>
      <c r="Y756" s="17" t="n"/>
      <c r="Z756" s="17" t="n"/>
      <c r="AA756" s="17" t="n"/>
      <c r="AB756" s="2" t="n"/>
      <c r="AC756" s="2">
        <f>IF(B756="","",IF(AB756="",TODAY()-B756,AB756-B756))</f>
        <v/>
      </c>
      <c r="AD756" s="2" t="n"/>
      <c r="AE756" s="2" t="n"/>
      <c r="AF756" s="2" t="n"/>
      <c r="AG756" s="37">
        <f>IF(B756="","",MAX(B756,IF(U756="",0,U756),IF(W756="",0,W756),IF(AB756="",0,AB756),IF(AN756="",0,AN756)))</f>
        <v/>
      </c>
      <c r="AH756" s="11">
        <f>IF(AG756="","",TODAY()-AG756)</f>
        <v/>
      </c>
      <c r="AI756" s="11">
        <f>IF(B756="","",MIN(100,IF(J756&gt;=300000,20,IF(J756&gt;=200000,10,5))+IF(OR(C756="Referral",C756="Passaparola"),20,IF(OR(C756="Sito web",C756="LinkedIn",C756="Email marketing"),15,10))+IF(L756&gt;=8,25,IF(L756&gt;=6,18,IF(L756&gt;=4,12,5)))+IF(AND(V756&lt;&gt;"",V756&lt;&gt;"Non risponde",V756&lt;&gt;"Non interessato"),10,0)+IF(X756="Eseguita",10,0)+IF(Z756&gt;0,15,0)))</f>
        <v/>
      </c>
      <c r="AJ756" s="11">
        <f>IF(AI756="","",IF(AI756&gt;=80,"Hot",IF(AI756&gt;=60,"Alta",IF(AI756&gt;=40,"Media","Bassa"))))</f>
        <v/>
      </c>
      <c r="AK756" s="11">
        <f>IF(B756="","",IF(U756="",TODAY()-B756,U756-B756))</f>
        <v/>
      </c>
      <c r="AL756" s="11">
        <f>IF(B756="","",IF(M756="Vinta","Chiusa - vinta",IF(M756="Persa","Chiusa - persa",IF(AND(U756="",TODAY()-B756&gt;1),"Contattare subito",IF(AND(M756="In corso",AH756&gt;7),"Lead in stallo",IF(AND(AN756&lt;&gt;"",AN756&lt;TODAY(),M756="In corso"),"Follow-up scaduto",IF(AND(K756="Offerta",Y756="",W756&lt;&gt;"",TODAY()-W756&gt;3),"Verificare offerta","OK"))))))</f>
        <v/>
      </c>
      <c r="AM756" s="38" t="n"/>
      <c r="AN756" s="39" t="n"/>
      <c r="AO756" s="11">
        <f>IF(AND(AN756&lt;&gt;"",AN756&lt;TODAY(),M756="In corso"),1,0)</f>
        <v/>
      </c>
      <c r="AP756" s="84">
        <f>IF(B756="","",IF(OR(M756="Vinta",M756="Persa"),0,IF(AL756="Contattare subito",50,0)+IF(AL756="Follow-up scaduto",40,0)+IF(AL756="Lead in stallo",35,0)+IF(AJ756="Hot",30,IF(AJ756="Alta",20,IF(AJ756="Media",10,0)))+IF(AO756=1,10,0)+L756/10+ROW()/100000))</f>
        <v/>
      </c>
    </row>
    <row r="757">
      <c r="A757" s="2">
        <f>IF(B757="","",ROW()-1)</f>
        <v/>
      </c>
      <c r="B757" s="2" t="n"/>
      <c r="C757" s="2" t="n"/>
      <c r="D757" s="2" t="n"/>
      <c r="E757" s="2" t="n"/>
      <c r="F757" s="2" t="n"/>
      <c r="G757" s="2" t="n"/>
      <c r="H757" s="2" t="n"/>
      <c r="I757" s="2" t="n"/>
      <c r="J757" s="2" t="n"/>
      <c r="K757" s="2" t="n"/>
      <c r="L757" s="2">
        <f>IF(K757="","",IF(K757="Nuovo",1,IF(K757="Tentativo contatto",1,IF(K757="Contattato",2,IF(K757="Qualificato",4,IF(K757="Visita fissata",5,IF(K757="Visita effettuata",6,IF(K757="Trattativa",7,IF(K757="Offerta",8,IF(K757="Prenotazione",9,IF(K757="Venduto",10,""))))))))))))</f>
        <v/>
      </c>
      <c r="M757" s="2" t="n"/>
      <c r="N757" s="2">
        <f>IF(L757&gt;=4,1,0)</f>
        <v/>
      </c>
      <c r="O757" s="2">
        <f>IF(L757&gt;=6,1,0)</f>
        <v/>
      </c>
      <c r="P757" s="2">
        <f>IF(L757&gt;=7,1,0)</f>
        <v/>
      </c>
      <c r="Q757" s="2">
        <f>IF(L757&gt;=8,1,0)</f>
        <v/>
      </c>
      <c r="R757" s="2">
        <f>IF(L757&gt;=9,1,0)</f>
        <v/>
      </c>
      <c r="S757" s="2">
        <f>IF(OR(L757=10,M757="Vinta"),1,0)</f>
        <v/>
      </c>
      <c r="T757" s="2">
        <f>IF(M757="Persa",1,0)</f>
        <v/>
      </c>
      <c r="U757" s="2" t="n"/>
      <c r="V757" s="2" t="n"/>
      <c r="W757" s="2" t="n"/>
      <c r="X757" s="2" t="n"/>
      <c r="Y757" s="17" t="n"/>
      <c r="Z757" s="17" t="n"/>
      <c r="AA757" s="17" t="n"/>
      <c r="AB757" s="2" t="n"/>
      <c r="AC757" s="2">
        <f>IF(B757="","",IF(AB757="",TODAY()-B757,AB757-B757))</f>
        <v/>
      </c>
      <c r="AD757" s="2" t="n"/>
      <c r="AE757" s="2" t="n"/>
      <c r="AF757" s="2" t="n"/>
      <c r="AG757" s="37">
        <f>IF(B757="","",MAX(B757,IF(U757="",0,U757),IF(W757="",0,W757),IF(AB757="",0,AB757),IF(AN757="",0,AN757)))</f>
        <v/>
      </c>
      <c r="AH757" s="11">
        <f>IF(AG757="","",TODAY()-AG757)</f>
        <v/>
      </c>
      <c r="AI757" s="11">
        <f>IF(B757="","",MIN(100,IF(J757&gt;=300000,20,IF(J757&gt;=200000,10,5))+IF(OR(C757="Referral",C757="Passaparola"),20,IF(OR(C757="Sito web",C757="LinkedIn",C757="Email marketing"),15,10))+IF(L757&gt;=8,25,IF(L757&gt;=6,18,IF(L757&gt;=4,12,5)))+IF(AND(V757&lt;&gt;"",V757&lt;&gt;"Non risponde",V757&lt;&gt;"Non interessato"),10,0)+IF(X757="Eseguita",10,0)+IF(Z757&gt;0,15,0)))</f>
        <v/>
      </c>
      <c r="AJ757" s="11">
        <f>IF(AI757="","",IF(AI757&gt;=80,"Hot",IF(AI757&gt;=60,"Alta",IF(AI757&gt;=40,"Media","Bassa"))))</f>
        <v/>
      </c>
      <c r="AK757" s="11">
        <f>IF(B757="","",IF(U757="",TODAY()-B757,U757-B757))</f>
        <v/>
      </c>
      <c r="AL757" s="11">
        <f>IF(B757="","",IF(M757="Vinta","Chiusa - vinta",IF(M757="Persa","Chiusa - persa",IF(AND(U757="",TODAY()-B757&gt;1),"Contattare subito",IF(AND(M757="In corso",AH757&gt;7),"Lead in stallo",IF(AND(AN757&lt;&gt;"",AN757&lt;TODAY(),M757="In corso"),"Follow-up scaduto",IF(AND(K757="Offerta",Y757="",W757&lt;&gt;"",TODAY()-W757&gt;3),"Verificare offerta","OK"))))))</f>
        <v/>
      </c>
      <c r="AM757" s="38" t="n"/>
      <c r="AN757" s="39" t="n"/>
      <c r="AO757" s="11">
        <f>IF(AND(AN757&lt;&gt;"",AN757&lt;TODAY(),M757="In corso"),1,0)</f>
        <v/>
      </c>
      <c r="AP757" s="84">
        <f>IF(B757="","",IF(OR(M757="Vinta",M757="Persa"),0,IF(AL757="Contattare subito",50,0)+IF(AL757="Follow-up scaduto",40,0)+IF(AL757="Lead in stallo",35,0)+IF(AJ757="Hot",30,IF(AJ757="Alta",20,IF(AJ757="Media",10,0)))+IF(AO757=1,10,0)+L757/10+ROW()/100000))</f>
        <v/>
      </c>
    </row>
    <row r="758">
      <c r="A758" s="2">
        <f>IF(B758="","",ROW()-1)</f>
        <v/>
      </c>
      <c r="B758" s="2" t="n"/>
      <c r="C758" s="2" t="n"/>
      <c r="D758" s="2" t="n"/>
      <c r="E758" s="2" t="n"/>
      <c r="F758" s="2" t="n"/>
      <c r="G758" s="2" t="n"/>
      <c r="H758" s="2" t="n"/>
      <c r="I758" s="2" t="n"/>
      <c r="J758" s="2" t="n"/>
      <c r="K758" s="2" t="n"/>
      <c r="L758" s="2">
        <f>IF(K758="","",IF(K758="Nuovo",1,IF(K758="Tentativo contatto",1,IF(K758="Contattato",2,IF(K758="Qualificato",4,IF(K758="Visita fissata",5,IF(K758="Visita effettuata",6,IF(K758="Trattativa",7,IF(K758="Offerta",8,IF(K758="Prenotazione",9,IF(K758="Venduto",10,""))))))))))))</f>
        <v/>
      </c>
      <c r="M758" s="2" t="n"/>
      <c r="N758" s="2">
        <f>IF(L758&gt;=4,1,0)</f>
        <v/>
      </c>
      <c r="O758" s="2">
        <f>IF(L758&gt;=6,1,0)</f>
        <v/>
      </c>
      <c r="P758" s="2">
        <f>IF(L758&gt;=7,1,0)</f>
        <v/>
      </c>
      <c r="Q758" s="2">
        <f>IF(L758&gt;=8,1,0)</f>
        <v/>
      </c>
      <c r="R758" s="2">
        <f>IF(L758&gt;=9,1,0)</f>
        <v/>
      </c>
      <c r="S758" s="2">
        <f>IF(OR(L758=10,M758="Vinta"),1,0)</f>
        <v/>
      </c>
      <c r="T758" s="2">
        <f>IF(M758="Persa",1,0)</f>
        <v/>
      </c>
      <c r="U758" s="2" t="n"/>
      <c r="V758" s="2" t="n"/>
      <c r="W758" s="2" t="n"/>
      <c r="X758" s="2" t="n"/>
      <c r="Y758" s="17" t="n"/>
      <c r="Z758" s="17" t="n"/>
      <c r="AA758" s="17" t="n"/>
      <c r="AB758" s="2" t="n"/>
      <c r="AC758" s="2">
        <f>IF(B758="","",IF(AB758="",TODAY()-B758,AB758-B758))</f>
        <v/>
      </c>
      <c r="AD758" s="2" t="n"/>
      <c r="AE758" s="2" t="n"/>
      <c r="AF758" s="2" t="n"/>
      <c r="AG758" s="37">
        <f>IF(B758="","",MAX(B758,IF(U758="",0,U758),IF(W758="",0,W758),IF(AB758="",0,AB758),IF(AN758="",0,AN758)))</f>
        <v/>
      </c>
      <c r="AH758" s="11">
        <f>IF(AG758="","",TODAY()-AG758)</f>
        <v/>
      </c>
      <c r="AI758" s="11">
        <f>IF(B758="","",MIN(100,IF(J758&gt;=300000,20,IF(J758&gt;=200000,10,5))+IF(OR(C758="Referral",C758="Passaparola"),20,IF(OR(C758="Sito web",C758="LinkedIn",C758="Email marketing"),15,10))+IF(L758&gt;=8,25,IF(L758&gt;=6,18,IF(L758&gt;=4,12,5)))+IF(AND(V758&lt;&gt;"",V758&lt;&gt;"Non risponde",V758&lt;&gt;"Non interessato"),10,0)+IF(X758="Eseguita",10,0)+IF(Z758&gt;0,15,0)))</f>
        <v/>
      </c>
      <c r="AJ758" s="11">
        <f>IF(AI758="","",IF(AI758&gt;=80,"Hot",IF(AI758&gt;=60,"Alta",IF(AI758&gt;=40,"Media","Bassa"))))</f>
        <v/>
      </c>
      <c r="AK758" s="11">
        <f>IF(B758="","",IF(U758="",TODAY()-B758,U758-B758))</f>
        <v/>
      </c>
      <c r="AL758" s="11">
        <f>IF(B758="","",IF(M758="Vinta","Chiusa - vinta",IF(M758="Persa","Chiusa - persa",IF(AND(U758="",TODAY()-B758&gt;1),"Contattare subito",IF(AND(M758="In corso",AH758&gt;7),"Lead in stallo",IF(AND(AN758&lt;&gt;"",AN758&lt;TODAY(),M758="In corso"),"Follow-up scaduto",IF(AND(K758="Offerta",Y758="",W758&lt;&gt;"",TODAY()-W758&gt;3),"Verificare offerta","OK"))))))</f>
        <v/>
      </c>
      <c r="AM758" s="38" t="n"/>
      <c r="AN758" s="39" t="n"/>
      <c r="AO758" s="11">
        <f>IF(AND(AN758&lt;&gt;"",AN758&lt;TODAY(),M758="In corso"),1,0)</f>
        <v/>
      </c>
      <c r="AP758" s="84">
        <f>IF(B758="","",IF(OR(M758="Vinta",M758="Persa"),0,IF(AL758="Contattare subito",50,0)+IF(AL758="Follow-up scaduto",40,0)+IF(AL758="Lead in stallo",35,0)+IF(AJ758="Hot",30,IF(AJ758="Alta",20,IF(AJ758="Media",10,0)))+IF(AO758=1,10,0)+L758/10+ROW()/100000))</f>
        <v/>
      </c>
    </row>
    <row r="759">
      <c r="A759" s="2">
        <f>IF(B759="","",ROW()-1)</f>
        <v/>
      </c>
      <c r="B759" s="2" t="n"/>
      <c r="C759" s="2" t="n"/>
      <c r="D759" s="2" t="n"/>
      <c r="E759" s="2" t="n"/>
      <c r="F759" s="2" t="n"/>
      <c r="G759" s="2" t="n"/>
      <c r="H759" s="2" t="n"/>
      <c r="I759" s="2" t="n"/>
      <c r="J759" s="2" t="n"/>
      <c r="K759" s="2" t="n"/>
      <c r="L759" s="2">
        <f>IF(K759="","",IF(K759="Nuovo",1,IF(K759="Tentativo contatto",1,IF(K759="Contattato",2,IF(K759="Qualificato",4,IF(K759="Visita fissata",5,IF(K759="Visita effettuata",6,IF(K759="Trattativa",7,IF(K759="Offerta",8,IF(K759="Prenotazione",9,IF(K759="Venduto",10,""))))))))))))</f>
        <v/>
      </c>
      <c r="M759" s="2" t="n"/>
      <c r="N759" s="2">
        <f>IF(L759&gt;=4,1,0)</f>
        <v/>
      </c>
      <c r="O759" s="2">
        <f>IF(L759&gt;=6,1,0)</f>
        <v/>
      </c>
      <c r="P759" s="2">
        <f>IF(L759&gt;=7,1,0)</f>
        <v/>
      </c>
      <c r="Q759" s="2">
        <f>IF(L759&gt;=8,1,0)</f>
        <v/>
      </c>
      <c r="R759" s="2">
        <f>IF(L759&gt;=9,1,0)</f>
        <v/>
      </c>
      <c r="S759" s="2">
        <f>IF(OR(L759=10,M759="Vinta"),1,0)</f>
        <v/>
      </c>
      <c r="T759" s="2">
        <f>IF(M759="Persa",1,0)</f>
        <v/>
      </c>
      <c r="U759" s="2" t="n"/>
      <c r="V759" s="2" t="n"/>
      <c r="W759" s="2" t="n"/>
      <c r="X759" s="2" t="n"/>
      <c r="Y759" s="17" t="n"/>
      <c r="Z759" s="17" t="n"/>
      <c r="AA759" s="17" t="n"/>
      <c r="AB759" s="2" t="n"/>
      <c r="AC759" s="2">
        <f>IF(B759="","",IF(AB759="",TODAY()-B759,AB759-B759))</f>
        <v/>
      </c>
      <c r="AD759" s="2" t="n"/>
      <c r="AE759" s="2" t="n"/>
      <c r="AF759" s="2" t="n"/>
      <c r="AG759" s="37">
        <f>IF(B759="","",MAX(B759,IF(U759="",0,U759),IF(W759="",0,W759),IF(AB759="",0,AB759),IF(AN759="",0,AN759)))</f>
        <v/>
      </c>
      <c r="AH759" s="11">
        <f>IF(AG759="","",TODAY()-AG759)</f>
        <v/>
      </c>
      <c r="AI759" s="11">
        <f>IF(B759="","",MIN(100,IF(J759&gt;=300000,20,IF(J759&gt;=200000,10,5))+IF(OR(C759="Referral",C759="Passaparola"),20,IF(OR(C759="Sito web",C759="LinkedIn",C759="Email marketing"),15,10))+IF(L759&gt;=8,25,IF(L759&gt;=6,18,IF(L759&gt;=4,12,5)))+IF(AND(V759&lt;&gt;"",V759&lt;&gt;"Non risponde",V759&lt;&gt;"Non interessato"),10,0)+IF(X759="Eseguita",10,0)+IF(Z759&gt;0,15,0)))</f>
        <v/>
      </c>
      <c r="AJ759" s="11">
        <f>IF(AI759="","",IF(AI759&gt;=80,"Hot",IF(AI759&gt;=60,"Alta",IF(AI759&gt;=40,"Media","Bassa"))))</f>
        <v/>
      </c>
      <c r="AK759" s="11">
        <f>IF(B759="","",IF(U759="",TODAY()-B759,U759-B759))</f>
        <v/>
      </c>
      <c r="AL759" s="11">
        <f>IF(B759="","",IF(M759="Vinta","Chiusa - vinta",IF(M759="Persa","Chiusa - persa",IF(AND(U759="",TODAY()-B759&gt;1),"Contattare subito",IF(AND(M759="In corso",AH759&gt;7),"Lead in stallo",IF(AND(AN759&lt;&gt;"",AN759&lt;TODAY(),M759="In corso"),"Follow-up scaduto",IF(AND(K759="Offerta",Y759="",W759&lt;&gt;"",TODAY()-W759&gt;3),"Verificare offerta","OK"))))))</f>
        <v/>
      </c>
      <c r="AM759" s="38" t="n"/>
      <c r="AN759" s="39" t="n"/>
      <c r="AO759" s="11">
        <f>IF(AND(AN759&lt;&gt;"",AN759&lt;TODAY(),M759="In corso"),1,0)</f>
        <v/>
      </c>
      <c r="AP759" s="84">
        <f>IF(B759="","",IF(OR(M759="Vinta",M759="Persa"),0,IF(AL759="Contattare subito",50,0)+IF(AL759="Follow-up scaduto",40,0)+IF(AL759="Lead in stallo",35,0)+IF(AJ759="Hot",30,IF(AJ759="Alta",20,IF(AJ759="Media",10,0)))+IF(AO759=1,10,0)+L759/10+ROW()/100000))</f>
        <v/>
      </c>
    </row>
    <row r="760">
      <c r="A760" s="2">
        <f>IF(B760="","",ROW()-1)</f>
        <v/>
      </c>
      <c r="B760" s="2" t="n"/>
      <c r="C760" s="2" t="n"/>
      <c r="D760" s="2" t="n"/>
      <c r="E760" s="2" t="n"/>
      <c r="F760" s="2" t="n"/>
      <c r="G760" s="2" t="n"/>
      <c r="H760" s="2" t="n"/>
      <c r="I760" s="2" t="n"/>
      <c r="J760" s="2" t="n"/>
      <c r="K760" s="2" t="n"/>
      <c r="L760" s="2">
        <f>IF(K760="","",IF(K760="Nuovo",1,IF(K760="Tentativo contatto",1,IF(K760="Contattato",2,IF(K760="Qualificato",4,IF(K760="Visita fissata",5,IF(K760="Visita effettuata",6,IF(K760="Trattativa",7,IF(K760="Offerta",8,IF(K760="Prenotazione",9,IF(K760="Venduto",10,""))))))))))))</f>
        <v/>
      </c>
      <c r="M760" s="2" t="n"/>
      <c r="N760" s="2">
        <f>IF(L760&gt;=4,1,0)</f>
        <v/>
      </c>
      <c r="O760" s="2">
        <f>IF(L760&gt;=6,1,0)</f>
        <v/>
      </c>
      <c r="P760" s="2">
        <f>IF(L760&gt;=7,1,0)</f>
        <v/>
      </c>
      <c r="Q760" s="2">
        <f>IF(L760&gt;=8,1,0)</f>
        <v/>
      </c>
      <c r="R760" s="2">
        <f>IF(L760&gt;=9,1,0)</f>
        <v/>
      </c>
      <c r="S760" s="2">
        <f>IF(OR(L760=10,M760="Vinta"),1,0)</f>
        <v/>
      </c>
      <c r="T760" s="2">
        <f>IF(M760="Persa",1,0)</f>
        <v/>
      </c>
      <c r="U760" s="2" t="n"/>
      <c r="V760" s="2" t="n"/>
      <c r="W760" s="2" t="n"/>
      <c r="X760" s="2" t="n"/>
      <c r="Y760" s="17" t="n"/>
      <c r="Z760" s="17" t="n"/>
      <c r="AA760" s="17" t="n"/>
      <c r="AB760" s="2" t="n"/>
      <c r="AC760" s="2">
        <f>IF(B760="","",IF(AB760="",TODAY()-B760,AB760-B760))</f>
        <v/>
      </c>
      <c r="AD760" s="2" t="n"/>
      <c r="AE760" s="2" t="n"/>
      <c r="AF760" s="2" t="n"/>
      <c r="AG760" s="37">
        <f>IF(B760="","",MAX(B760,IF(U760="",0,U760),IF(W760="",0,W760),IF(AB760="",0,AB760),IF(AN760="",0,AN760)))</f>
        <v/>
      </c>
      <c r="AH760" s="11">
        <f>IF(AG760="","",TODAY()-AG760)</f>
        <v/>
      </c>
      <c r="AI760" s="11">
        <f>IF(B760="","",MIN(100,IF(J760&gt;=300000,20,IF(J760&gt;=200000,10,5))+IF(OR(C760="Referral",C760="Passaparola"),20,IF(OR(C760="Sito web",C760="LinkedIn",C760="Email marketing"),15,10))+IF(L760&gt;=8,25,IF(L760&gt;=6,18,IF(L760&gt;=4,12,5)))+IF(AND(V760&lt;&gt;"",V760&lt;&gt;"Non risponde",V760&lt;&gt;"Non interessato"),10,0)+IF(X760="Eseguita",10,0)+IF(Z760&gt;0,15,0)))</f>
        <v/>
      </c>
      <c r="AJ760" s="11">
        <f>IF(AI760="","",IF(AI760&gt;=80,"Hot",IF(AI760&gt;=60,"Alta",IF(AI760&gt;=40,"Media","Bassa"))))</f>
        <v/>
      </c>
      <c r="AK760" s="11">
        <f>IF(B760="","",IF(U760="",TODAY()-B760,U760-B760))</f>
        <v/>
      </c>
      <c r="AL760" s="11">
        <f>IF(B760="","",IF(M760="Vinta","Chiusa - vinta",IF(M760="Persa","Chiusa - persa",IF(AND(U760="",TODAY()-B760&gt;1),"Contattare subito",IF(AND(M760="In corso",AH760&gt;7),"Lead in stallo",IF(AND(AN760&lt;&gt;"",AN760&lt;TODAY(),M760="In corso"),"Follow-up scaduto",IF(AND(K760="Offerta",Y760="",W760&lt;&gt;"",TODAY()-W760&gt;3),"Verificare offerta","OK"))))))</f>
        <v/>
      </c>
      <c r="AM760" s="38" t="n"/>
      <c r="AN760" s="39" t="n"/>
      <c r="AO760" s="11">
        <f>IF(AND(AN760&lt;&gt;"",AN760&lt;TODAY(),M760="In corso"),1,0)</f>
        <v/>
      </c>
      <c r="AP760" s="84">
        <f>IF(B760="","",IF(OR(M760="Vinta",M760="Persa"),0,IF(AL760="Contattare subito",50,0)+IF(AL760="Follow-up scaduto",40,0)+IF(AL760="Lead in stallo",35,0)+IF(AJ760="Hot",30,IF(AJ760="Alta",20,IF(AJ760="Media",10,0)))+IF(AO760=1,10,0)+L760/10+ROW()/100000))</f>
        <v/>
      </c>
    </row>
    <row r="761">
      <c r="A761" s="2">
        <f>IF(B761="","",ROW()-1)</f>
        <v/>
      </c>
      <c r="B761" s="2" t="n"/>
      <c r="C761" s="2" t="n"/>
      <c r="D761" s="2" t="n"/>
      <c r="E761" s="2" t="n"/>
      <c r="F761" s="2" t="n"/>
      <c r="G761" s="2" t="n"/>
      <c r="H761" s="2" t="n"/>
      <c r="I761" s="2" t="n"/>
      <c r="J761" s="2" t="n"/>
      <c r="K761" s="2" t="n"/>
      <c r="L761" s="2">
        <f>IF(K761="","",IF(K761="Nuovo",1,IF(K761="Tentativo contatto",1,IF(K761="Contattato",2,IF(K761="Qualificato",4,IF(K761="Visita fissata",5,IF(K761="Visita effettuata",6,IF(K761="Trattativa",7,IF(K761="Offerta",8,IF(K761="Prenotazione",9,IF(K761="Venduto",10,""))))))))))))</f>
        <v/>
      </c>
      <c r="M761" s="2" t="n"/>
      <c r="N761" s="2">
        <f>IF(L761&gt;=4,1,0)</f>
        <v/>
      </c>
      <c r="O761" s="2">
        <f>IF(L761&gt;=6,1,0)</f>
        <v/>
      </c>
      <c r="P761" s="2">
        <f>IF(L761&gt;=7,1,0)</f>
        <v/>
      </c>
      <c r="Q761" s="2">
        <f>IF(L761&gt;=8,1,0)</f>
        <v/>
      </c>
      <c r="R761" s="2">
        <f>IF(L761&gt;=9,1,0)</f>
        <v/>
      </c>
      <c r="S761" s="2">
        <f>IF(OR(L761=10,M761="Vinta"),1,0)</f>
        <v/>
      </c>
      <c r="T761" s="2">
        <f>IF(M761="Persa",1,0)</f>
        <v/>
      </c>
      <c r="U761" s="2" t="n"/>
      <c r="V761" s="2" t="n"/>
      <c r="W761" s="2" t="n"/>
      <c r="X761" s="2" t="n"/>
      <c r="Y761" s="17" t="n"/>
      <c r="Z761" s="17" t="n"/>
      <c r="AA761" s="17" t="n"/>
      <c r="AB761" s="2" t="n"/>
      <c r="AC761" s="2">
        <f>IF(B761="","",IF(AB761="",TODAY()-B761,AB761-B761))</f>
        <v/>
      </c>
      <c r="AD761" s="2" t="n"/>
      <c r="AE761" s="2" t="n"/>
      <c r="AF761" s="2" t="n"/>
      <c r="AG761" s="37">
        <f>IF(B761="","",MAX(B761,IF(U761="",0,U761),IF(W761="",0,W761),IF(AB761="",0,AB761),IF(AN761="",0,AN761)))</f>
        <v/>
      </c>
      <c r="AH761" s="11">
        <f>IF(AG761="","",TODAY()-AG761)</f>
        <v/>
      </c>
      <c r="AI761" s="11">
        <f>IF(B761="","",MIN(100,IF(J761&gt;=300000,20,IF(J761&gt;=200000,10,5))+IF(OR(C761="Referral",C761="Passaparola"),20,IF(OR(C761="Sito web",C761="LinkedIn",C761="Email marketing"),15,10))+IF(L761&gt;=8,25,IF(L761&gt;=6,18,IF(L761&gt;=4,12,5)))+IF(AND(V761&lt;&gt;"",V761&lt;&gt;"Non risponde",V761&lt;&gt;"Non interessato"),10,0)+IF(X761="Eseguita",10,0)+IF(Z761&gt;0,15,0)))</f>
        <v/>
      </c>
      <c r="AJ761" s="11">
        <f>IF(AI761="","",IF(AI761&gt;=80,"Hot",IF(AI761&gt;=60,"Alta",IF(AI761&gt;=40,"Media","Bassa"))))</f>
        <v/>
      </c>
      <c r="AK761" s="11">
        <f>IF(B761="","",IF(U761="",TODAY()-B761,U761-B761))</f>
        <v/>
      </c>
      <c r="AL761" s="11">
        <f>IF(B761="","",IF(M761="Vinta","Chiusa - vinta",IF(M761="Persa","Chiusa - persa",IF(AND(U761="",TODAY()-B761&gt;1),"Contattare subito",IF(AND(M761="In corso",AH761&gt;7),"Lead in stallo",IF(AND(AN761&lt;&gt;"",AN761&lt;TODAY(),M761="In corso"),"Follow-up scaduto",IF(AND(K761="Offerta",Y761="",W761&lt;&gt;"",TODAY()-W761&gt;3),"Verificare offerta","OK"))))))</f>
        <v/>
      </c>
      <c r="AM761" s="38" t="n"/>
      <c r="AN761" s="39" t="n"/>
      <c r="AO761" s="11">
        <f>IF(AND(AN761&lt;&gt;"",AN761&lt;TODAY(),M761="In corso"),1,0)</f>
        <v/>
      </c>
      <c r="AP761" s="84">
        <f>IF(B761="","",IF(OR(M761="Vinta",M761="Persa"),0,IF(AL761="Contattare subito",50,0)+IF(AL761="Follow-up scaduto",40,0)+IF(AL761="Lead in stallo",35,0)+IF(AJ761="Hot",30,IF(AJ761="Alta",20,IF(AJ761="Media",10,0)))+IF(AO761=1,10,0)+L761/10+ROW()/100000))</f>
        <v/>
      </c>
    </row>
    <row r="762">
      <c r="A762" s="2">
        <f>IF(B762="","",ROW()-1)</f>
        <v/>
      </c>
      <c r="B762" s="2" t="n"/>
      <c r="C762" s="2" t="n"/>
      <c r="D762" s="2" t="n"/>
      <c r="E762" s="2" t="n"/>
      <c r="F762" s="2" t="n"/>
      <c r="G762" s="2" t="n"/>
      <c r="H762" s="2" t="n"/>
      <c r="I762" s="2" t="n"/>
      <c r="J762" s="2" t="n"/>
      <c r="K762" s="2" t="n"/>
      <c r="L762" s="2">
        <f>IF(K762="","",IF(K762="Nuovo",1,IF(K762="Tentativo contatto",1,IF(K762="Contattato",2,IF(K762="Qualificato",4,IF(K762="Visita fissata",5,IF(K762="Visita effettuata",6,IF(K762="Trattativa",7,IF(K762="Offerta",8,IF(K762="Prenotazione",9,IF(K762="Venduto",10,""))))))))))))</f>
        <v/>
      </c>
      <c r="M762" s="2" t="n"/>
      <c r="N762" s="2">
        <f>IF(L762&gt;=4,1,0)</f>
        <v/>
      </c>
      <c r="O762" s="2">
        <f>IF(L762&gt;=6,1,0)</f>
        <v/>
      </c>
      <c r="P762" s="2">
        <f>IF(L762&gt;=7,1,0)</f>
        <v/>
      </c>
      <c r="Q762" s="2">
        <f>IF(L762&gt;=8,1,0)</f>
        <v/>
      </c>
      <c r="R762" s="2">
        <f>IF(L762&gt;=9,1,0)</f>
        <v/>
      </c>
      <c r="S762" s="2">
        <f>IF(OR(L762=10,M762="Vinta"),1,0)</f>
        <v/>
      </c>
      <c r="T762" s="2">
        <f>IF(M762="Persa",1,0)</f>
        <v/>
      </c>
      <c r="U762" s="2" t="n"/>
      <c r="V762" s="2" t="n"/>
      <c r="W762" s="2" t="n"/>
      <c r="X762" s="2" t="n"/>
      <c r="Y762" s="17" t="n"/>
      <c r="Z762" s="17" t="n"/>
      <c r="AA762" s="17" t="n"/>
      <c r="AB762" s="2" t="n"/>
      <c r="AC762" s="2">
        <f>IF(B762="","",IF(AB762="",TODAY()-B762,AB762-B762))</f>
        <v/>
      </c>
      <c r="AD762" s="2" t="n"/>
      <c r="AE762" s="2" t="n"/>
      <c r="AF762" s="2" t="n"/>
      <c r="AG762" s="37">
        <f>IF(B762="","",MAX(B762,IF(U762="",0,U762),IF(W762="",0,W762),IF(AB762="",0,AB762),IF(AN762="",0,AN762)))</f>
        <v/>
      </c>
      <c r="AH762" s="11">
        <f>IF(AG762="","",TODAY()-AG762)</f>
        <v/>
      </c>
      <c r="AI762" s="11">
        <f>IF(B762="","",MIN(100,IF(J762&gt;=300000,20,IF(J762&gt;=200000,10,5))+IF(OR(C762="Referral",C762="Passaparola"),20,IF(OR(C762="Sito web",C762="LinkedIn",C762="Email marketing"),15,10))+IF(L762&gt;=8,25,IF(L762&gt;=6,18,IF(L762&gt;=4,12,5)))+IF(AND(V762&lt;&gt;"",V762&lt;&gt;"Non risponde",V762&lt;&gt;"Non interessato"),10,0)+IF(X762="Eseguita",10,0)+IF(Z762&gt;0,15,0)))</f>
        <v/>
      </c>
      <c r="AJ762" s="11">
        <f>IF(AI762="","",IF(AI762&gt;=80,"Hot",IF(AI762&gt;=60,"Alta",IF(AI762&gt;=40,"Media","Bassa"))))</f>
        <v/>
      </c>
      <c r="AK762" s="11">
        <f>IF(B762="","",IF(U762="",TODAY()-B762,U762-B762))</f>
        <v/>
      </c>
      <c r="AL762" s="11">
        <f>IF(B762="","",IF(M762="Vinta","Chiusa - vinta",IF(M762="Persa","Chiusa - persa",IF(AND(U762="",TODAY()-B762&gt;1),"Contattare subito",IF(AND(M762="In corso",AH762&gt;7),"Lead in stallo",IF(AND(AN762&lt;&gt;"",AN762&lt;TODAY(),M762="In corso"),"Follow-up scaduto",IF(AND(K762="Offerta",Y762="",W762&lt;&gt;"",TODAY()-W762&gt;3),"Verificare offerta","OK"))))))</f>
        <v/>
      </c>
      <c r="AM762" s="38" t="n"/>
      <c r="AN762" s="39" t="n"/>
      <c r="AO762" s="11">
        <f>IF(AND(AN762&lt;&gt;"",AN762&lt;TODAY(),M762="In corso"),1,0)</f>
        <v/>
      </c>
      <c r="AP762" s="84">
        <f>IF(B762="","",IF(OR(M762="Vinta",M762="Persa"),0,IF(AL762="Contattare subito",50,0)+IF(AL762="Follow-up scaduto",40,0)+IF(AL762="Lead in stallo",35,0)+IF(AJ762="Hot",30,IF(AJ762="Alta",20,IF(AJ762="Media",10,0)))+IF(AO762=1,10,0)+L762/10+ROW()/100000))</f>
        <v/>
      </c>
    </row>
    <row r="763">
      <c r="A763" s="2">
        <f>IF(B763="","",ROW()-1)</f>
        <v/>
      </c>
      <c r="B763" s="2" t="n"/>
      <c r="C763" s="2" t="n"/>
      <c r="D763" s="2" t="n"/>
      <c r="E763" s="2" t="n"/>
      <c r="F763" s="2" t="n"/>
      <c r="G763" s="2" t="n"/>
      <c r="H763" s="2" t="n"/>
      <c r="I763" s="2" t="n"/>
      <c r="J763" s="2" t="n"/>
      <c r="K763" s="2" t="n"/>
      <c r="L763" s="2">
        <f>IF(K763="","",IF(K763="Nuovo",1,IF(K763="Tentativo contatto",1,IF(K763="Contattato",2,IF(K763="Qualificato",4,IF(K763="Visita fissata",5,IF(K763="Visita effettuata",6,IF(K763="Trattativa",7,IF(K763="Offerta",8,IF(K763="Prenotazione",9,IF(K763="Venduto",10,""))))))))))))</f>
        <v/>
      </c>
      <c r="M763" s="2" t="n"/>
      <c r="N763" s="2">
        <f>IF(L763&gt;=4,1,0)</f>
        <v/>
      </c>
      <c r="O763" s="2">
        <f>IF(L763&gt;=6,1,0)</f>
        <v/>
      </c>
      <c r="P763" s="2">
        <f>IF(L763&gt;=7,1,0)</f>
        <v/>
      </c>
      <c r="Q763" s="2">
        <f>IF(L763&gt;=8,1,0)</f>
        <v/>
      </c>
      <c r="R763" s="2">
        <f>IF(L763&gt;=9,1,0)</f>
        <v/>
      </c>
      <c r="S763" s="2">
        <f>IF(OR(L763=10,M763="Vinta"),1,0)</f>
        <v/>
      </c>
      <c r="T763" s="2">
        <f>IF(M763="Persa",1,0)</f>
        <v/>
      </c>
      <c r="U763" s="2" t="n"/>
      <c r="V763" s="2" t="n"/>
      <c r="W763" s="2" t="n"/>
      <c r="X763" s="2" t="n"/>
      <c r="Y763" s="17" t="n"/>
      <c r="Z763" s="17" t="n"/>
      <c r="AA763" s="17" t="n"/>
      <c r="AB763" s="2" t="n"/>
      <c r="AC763" s="2">
        <f>IF(B763="","",IF(AB763="",TODAY()-B763,AB763-B763))</f>
        <v/>
      </c>
      <c r="AD763" s="2" t="n"/>
      <c r="AE763" s="2" t="n"/>
      <c r="AF763" s="2" t="n"/>
      <c r="AG763" s="37">
        <f>IF(B763="","",MAX(B763,IF(U763="",0,U763),IF(W763="",0,W763),IF(AB763="",0,AB763),IF(AN763="",0,AN763)))</f>
        <v/>
      </c>
      <c r="AH763" s="11">
        <f>IF(AG763="","",TODAY()-AG763)</f>
        <v/>
      </c>
      <c r="AI763" s="11">
        <f>IF(B763="","",MIN(100,IF(J763&gt;=300000,20,IF(J763&gt;=200000,10,5))+IF(OR(C763="Referral",C763="Passaparola"),20,IF(OR(C763="Sito web",C763="LinkedIn",C763="Email marketing"),15,10))+IF(L763&gt;=8,25,IF(L763&gt;=6,18,IF(L763&gt;=4,12,5)))+IF(AND(V763&lt;&gt;"",V763&lt;&gt;"Non risponde",V763&lt;&gt;"Non interessato"),10,0)+IF(X763="Eseguita",10,0)+IF(Z763&gt;0,15,0)))</f>
        <v/>
      </c>
      <c r="AJ763" s="11">
        <f>IF(AI763="","",IF(AI763&gt;=80,"Hot",IF(AI763&gt;=60,"Alta",IF(AI763&gt;=40,"Media","Bassa"))))</f>
        <v/>
      </c>
      <c r="AK763" s="11">
        <f>IF(B763="","",IF(U763="",TODAY()-B763,U763-B763))</f>
        <v/>
      </c>
      <c r="AL763" s="11">
        <f>IF(B763="","",IF(M763="Vinta","Chiusa - vinta",IF(M763="Persa","Chiusa - persa",IF(AND(U763="",TODAY()-B763&gt;1),"Contattare subito",IF(AND(M763="In corso",AH763&gt;7),"Lead in stallo",IF(AND(AN763&lt;&gt;"",AN763&lt;TODAY(),M763="In corso"),"Follow-up scaduto",IF(AND(K763="Offerta",Y763="",W763&lt;&gt;"",TODAY()-W763&gt;3),"Verificare offerta","OK"))))))</f>
        <v/>
      </c>
      <c r="AM763" s="38" t="n"/>
      <c r="AN763" s="39" t="n"/>
      <c r="AO763" s="11">
        <f>IF(AND(AN763&lt;&gt;"",AN763&lt;TODAY(),M763="In corso"),1,0)</f>
        <v/>
      </c>
      <c r="AP763" s="84">
        <f>IF(B763="","",IF(OR(M763="Vinta",M763="Persa"),0,IF(AL763="Contattare subito",50,0)+IF(AL763="Follow-up scaduto",40,0)+IF(AL763="Lead in stallo",35,0)+IF(AJ763="Hot",30,IF(AJ763="Alta",20,IF(AJ763="Media",10,0)))+IF(AO763=1,10,0)+L763/10+ROW()/100000))</f>
        <v/>
      </c>
    </row>
    <row r="764">
      <c r="A764" s="2">
        <f>IF(B764="","",ROW()-1)</f>
        <v/>
      </c>
      <c r="B764" s="2" t="n"/>
      <c r="C764" s="2" t="n"/>
      <c r="D764" s="2" t="n"/>
      <c r="E764" s="2" t="n"/>
      <c r="F764" s="2" t="n"/>
      <c r="G764" s="2" t="n"/>
      <c r="H764" s="2" t="n"/>
      <c r="I764" s="2" t="n"/>
      <c r="J764" s="2" t="n"/>
      <c r="K764" s="2" t="n"/>
      <c r="L764" s="2">
        <f>IF(K764="","",IF(K764="Nuovo",1,IF(K764="Tentativo contatto",1,IF(K764="Contattato",2,IF(K764="Qualificato",4,IF(K764="Visita fissata",5,IF(K764="Visita effettuata",6,IF(K764="Trattativa",7,IF(K764="Offerta",8,IF(K764="Prenotazione",9,IF(K764="Venduto",10,""))))))))))))</f>
        <v/>
      </c>
      <c r="M764" s="2" t="n"/>
      <c r="N764" s="2">
        <f>IF(L764&gt;=4,1,0)</f>
        <v/>
      </c>
      <c r="O764" s="2">
        <f>IF(L764&gt;=6,1,0)</f>
        <v/>
      </c>
      <c r="P764" s="2">
        <f>IF(L764&gt;=7,1,0)</f>
        <v/>
      </c>
      <c r="Q764" s="2">
        <f>IF(L764&gt;=8,1,0)</f>
        <v/>
      </c>
      <c r="R764" s="2">
        <f>IF(L764&gt;=9,1,0)</f>
        <v/>
      </c>
      <c r="S764" s="2">
        <f>IF(OR(L764=10,M764="Vinta"),1,0)</f>
        <v/>
      </c>
      <c r="T764" s="2">
        <f>IF(M764="Persa",1,0)</f>
        <v/>
      </c>
      <c r="U764" s="2" t="n"/>
      <c r="V764" s="2" t="n"/>
      <c r="W764" s="2" t="n"/>
      <c r="X764" s="2" t="n"/>
      <c r="Y764" s="17" t="n"/>
      <c r="Z764" s="17" t="n"/>
      <c r="AA764" s="17" t="n"/>
      <c r="AB764" s="2" t="n"/>
      <c r="AC764" s="2">
        <f>IF(B764="","",IF(AB764="",TODAY()-B764,AB764-B764))</f>
        <v/>
      </c>
      <c r="AD764" s="2" t="n"/>
      <c r="AE764" s="2" t="n"/>
      <c r="AF764" s="2" t="n"/>
      <c r="AG764" s="37">
        <f>IF(B764="","",MAX(B764,IF(U764="",0,U764),IF(W764="",0,W764),IF(AB764="",0,AB764),IF(AN764="",0,AN764)))</f>
        <v/>
      </c>
      <c r="AH764" s="11">
        <f>IF(AG764="","",TODAY()-AG764)</f>
        <v/>
      </c>
      <c r="AI764" s="11">
        <f>IF(B764="","",MIN(100,IF(J764&gt;=300000,20,IF(J764&gt;=200000,10,5))+IF(OR(C764="Referral",C764="Passaparola"),20,IF(OR(C764="Sito web",C764="LinkedIn",C764="Email marketing"),15,10))+IF(L764&gt;=8,25,IF(L764&gt;=6,18,IF(L764&gt;=4,12,5)))+IF(AND(V764&lt;&gt;"",V764&lt;&gt;"Non risponde",V764&lt;&gt;"Non interessato"),10,0)+IF(X764="Eseguita",10,0)+IF(Z764&gt;0,15,0)))</f>
        <v/>
      </c>
      <c r="AJ764" s="11">
        <f>IF(AI764="","",IF(AI764&gt;=80,"Hot",IF(AI764&gt;=60,"Alta",IF(AI764&gt;=40,"Media","Bassa"))))</f>
        <v/>
      </c>
      <c r="AK764" s="11">
        <f>IF(B764="","",IF(U764="",TODAY()-B764,U764-B764))</f>
        <v/>
      </c>
      <c r="AL764" s="11">
        <f>IF(B764="","",IF(M764="Vinta","Chiusa - vinta",IF(M764="Persa","Chiusa - persa",IF(AND(U764="",TODAY()-B764&gt;1),"Contattare subito",IF(AND(M764="In corso",AH764&gt;7),"Lead in stallo",IF(AND(AN764&lt;&gt;"",AN764&lt;TODAY(),M764="In corso"),"Follow-up scaduto",IF(AND(K764="Offerta",Y764="",W764&lt;&gt;"",TODAY()-W764&gt;3),"Verificare offerta","OK"))))))</f>
        <v/>
      </c>
      <c r="AM764" s="38" t="n"/>
      <c r="AN764" s="39" t="n"/>
      <c r="AO764" s="11">
        <f>IF(AND(AN764&lt;&gt;"",AN764&lt;TODAY(),M764="In corso"),1,0)</f>
        <v/>
      </c>
      <c r="AP764" s="84">
        <f>IF(B764="","",IF(OR(M764="Vinta",M764="Persa"),0,IF(AL764="Contattare subito",50,0)+IF(AL764="Follow-up scaduto",40,0)+IF(AL764="Lead in stallo",35,0)+IF(AJ764="Hot",30,IF(AJ764="Alta",20,IF(AJ764="Media",10,0)))+IF(AO764=1,10,0)+L764/10+ROW()/100000))</f>
        <v/>
      </c>
    </row>
    <row r="765">
      <c r="A765" s="2">
        <f>IF(B765="","",ROW()-1)</f>
        <v/>
      </c>
      <c r="B765" s="2" t="n"/>
      <c r="C765" s="2" t="n"/>
      <c r="D765" s="2" t="n"/>
      <c r="E765" s="2" t="n"/>
      <c r="F765" s="2" t="n"/>
      <c r="G765" s="2" t="n"/>
      <c r="H765" s="2" t="n"/>
      <c r="I765" s="2" t="n"/>
      <c r="J765" s="2" t="n"/>
      <c r="K765" s="2" t="n"/>
      <c r="L765" s="2">
        <f>IF(K765="","",IF(K765="Nuovo",1,IF(K765="Tentativo contatto",1,IF(K765="Contattato",2,IF(K765="Qualificato",4,IF(K765="Visita fissata",5,IF(K765="Visita effettuata",6,IF(K765="Trattativa",7,IF(K765="Offerta",8,IF(K765="Prenotazione",9,IF(K765="Venduto",10,""))))))))))))</f>
        <v/>
      </c>
      <c r="M765" s="2" t="n"/>
      <c r="N765" s="2">
        <f>IF(L765&gt;=4,1,0)</f>
        <v/>
      </c>
      <c r="O765" s="2">
        <f>IF(L765&gt;=6,1,0)</f>
        <v/>
      </c>
      <c r="P765" s="2">
        <f>IF(L765&gt;=7,1,0)</f>
        <v/>
      </c>
      <c r="Q765" s="2">
        <f>IF(L765&gt;=8,1,0)</f>
        <v/>
      </c>
      <c r="R765" s="2">
        <f>IF(L765&gt;=9,1,0)</f>
        <v/>
      </c>
      <c r="S765" s="2">
        <f>IF(OR(L765=10,M765="Vinta"),1,0)</f>
        <v/>
      </c>
      <c r="T765" s="2">
        <f>IF(M765="Persa",1,0)</f>
        <v/>
      </c>
      <c r="U765" s="2" t="n"/>
      <c r="V765" s="2" t="n"/>
      <c r="W765" s="2" t="n"/>
      <c r="X765" s="2" t="n"/>
      <c r="Y765" s="17" t="n"/>
      <c r="Z765" s="17" t="n"/>
      <c r="AA765" s="17" t="n"/>
      <c r="AB765" s="2" t="n"/>
      <c r="AC765" s="2">
        <f>IF(B765="","",IF(AB765="",TODAY()-B765,AB765-B765))</f>
        <v/>
      </c>
      <c r="AD765" s="2" t="n"/>
      <c r="AE765" s="2" t="n"/>
      <c r="AF765" s="2" t="n"/>
      <c r="AG765" s="37">
        <f>IF(B765="","",MAX(B765,IF(U765="",0,U765),IF(W765="",0,W765),IF(AB765="",0,AB765),IF(AN765="",0,AN765)))</f>
        <v/>
      </c>
      <c r="AH765" s="11">
        <f>IF(AG765="","",TODAY()-AG765)</f>
        <v/>
      </c>
      <c r="AI765" s="11">
        <f>IF(B765="","",MIN(100,IF(J765&gt;=300000,20,IF(J765&gt;=200000,10,5))+IF(OR(C765="Referral",C765="Passaparola"),20,IF(OR(C765="Sito web",C765="LinkedIn",C765="Email marketing"),15,10))+IF(L765&gt;=8,25,IF(L765&gt;=6,18,IF(L765&gt;=4,12,5)))+IF(AND(V765&lt;&gt;"",V765&lt;&gt;"Non risponde",V765&lt;&gt;"Non interessato"),10,0)+IF(X765="Eseguita",10,0)+IF(Z765&gt;0,15,0)))</f>
        <v/>
      </c>
      <c r="AJ765" s="11">
        <f>IF(AI765="","",IF(AI765&gt;=80,"Hot",IF(AI765&gt;=60,"Alta",IF(AI765&gt;=40,"Media","Bassa"))))</f>
        <v/>
      </c>
      <c r="AK765" s="11">
        <f>IF(B765="","",IF(U765="",TODAY()-B765,U765-B765))</f>
        <v/>
      </c>
      <c r="AL765" s="11">
        <f>IF(B765="","",IF(M765="Vinta","Chiusa - vinta",IF(M765="Persa","Chiusa - persa",IF(AND(U765="",TODAY()-B765&gt;1),"Contattare subito",IF(AND(M765="In corso",AH765&gt;7),"Lead in stallo",IF(AND(AN765&lt;&gt;"",AN765&lt;TODAY(),M765="In corso"),"Follow-up scaduto",IF(AND(K765="Offerta",Y765="",W765&lt;&gt;"",TODAY()-W765&gt;3),"Verificare offerta","OK"))))))</f>
        <v/>
      </c>
      <c r="AM765" s="38" t="n"/>
      <c r="AN765" s="39" t="n"/>
      <c r="AO765" s="11">
        <f>IF(AND(AN765&lt;&gt;"",AN765&lt;TODAY(),M765="In corso"),1,0)</f>
        <v/>
      </c>
      <c r="AP765" s="84">
        <f>IF(B765="","",IF(OR(M765="Vinta",M765="Persa"),0,IF(AL765="Contattare subito",50,0)+IF(AL765="Follow-up scaduto",40,0)+IF(AL765="Lead in stallo",35,0)+IF(AJ765="Hot",30,IF(AJ765="Alta",20,IF(AJ765="Media",10,0)))+IF(AO765=1,10,0)+L765/10+ROW()/100000))</f>
        <v/>
      </c>
    </row>
    <row r="766">
      <c r="A766" s="2">
        <f>IF(B766="","",ROW()-1)</f>
        <v/>
      </c>
      <c r="B766" s="2" t="n"/>
      <c r="C766" s="2" t="n"/>
      <c r="D766" s="2" t="n"/>
      <c r="E766" s="2" t="n"/>
      <c r="F766" s="2" t="n"/>
      <c r="G766" s="2" t="n"/>
      <c r="H766" s="2" t="n"/>
      <c r="I766" s="2" t="n"/>
      <c r="J766" s="2" t="n"/>
      <c r="K766" s="2" t="n"/>
      <c r="L766" s="2">
        <f>IF(K766="","",IF(K766="Nuovo",1,IF(K766="Tentativo contatto",1,IF(K766="Contattato",2,IF(K766="Qualificato",4,IF(K766="Visita fissata",5,IF(K766="Visita effettuata",6,IF(K766="Trattativa",7,IF(K766="Offerta",8,IF(K766="Prenotazione",9,IF(K766="Venduto",10,""))))))))))))</f>
        <v/>
      </c>
      <c r="M766" s="2" t="n"/>
      <c r="N766" s="2">
        <f>IF(L766&gt;=4,1,0)</f>
        <v/>
      </c>
      <c r="O766" s="2">
        <f>IF(L766&gt;=6,1,0)</f>
        <v/>
      </c>
      <c r="P766" s="2">
        <f>IF(L766&gt;=7,1,0)</f>
        <v/>
      </c>
      <c r="Q766" s="2">
        <f>IF(L766&gt;=8,1,0)</f>
        <v/>
      </c>
      <c r="R766" s="2">
        <f>IF(L766&gt;=9,1,0)</f>
        <v/>
      </c>
      <c r="S766" s="2">
        <f>IF(OR(L766=10,M766="Vinta"),1,0)</f>
        <v/>
      </c>
      <c r="T766" s="2">
        <f>IF(M766="Persa",1,0)</f>
        <v/>
      </c>
      <c r="U766" s="2" t="n"/>
      <c r="V766" s="2" t="n"/>
      <c r="W766" s="2" t="n"/>
      <c r="X766" s="2" t="n"/>
      <c r="Y766" s="17" t="n"/>
      <c r="Z766" s="17" t="n"/>
      <c r="AA766" s="17" t="n"/>
      <c r="AB766" s="2" t="n"/>
      <c r="AC766" s="2">
        <f>IF(B766="","",IF(AB766="",TODAY()-B766,AB766-B766))</f>
        <v/>
      </c>
      <c r="AD766" s="2" t="n"/>
      <c r="AE766" s="2" t="n"/>
      <c r="AF766" s="2" t="n"/>
      <c r="AG766" s="37">
        <f>IF(B766="","",MAX(B766,IF(U766="",0,U766),IF(W766="",0,W766),IF(AB766="",0,AB766),IF(AN766="",0,AN766)))</f>
        <v/>
      </c>
      <c r="AH766" s="11">
        <f>IF(AG766="","",TODAY()-AG766)</f>
        <v/>
      </c>
      <c r="AI766" s="11">
        <f>IF(B766="","",MIN(100,IF(J766&gt;=300000,20,IF(J766&gt;=200000,10,5))+IF(OR(C766="Referral",C766="Passaparola"),20,IF(OR(C766="Sito web",C766="LinkedIn",C766="Email marketing"),15,10))+IF(L766&gt;=8,25,IF(L766&gt;=6,18,IF(L766&gt;=4,12,5)))+IF(AND(V766&lt;&gt;"",V766&lt;&gt;"Non risponde",V766&lt;&gt;"Non interessato"),10,0)+IF(X766="Eseguita",10,0)+IF(Z766&gt;0,15,0)))</f>
        <v/>
      </c>
      <c r="AJ766" s="11">
        <f>IF(AI766="","",IF(AI766&gt;=80,"Hot",IF(AI766&gt;=60,"Alta",IF(AI766&gt;=40,"Media","Bassa"))))</f>
        <v/>
      </c>
      <c r="AK766" s="11">
        <f>IF(B766="","",IF(U766="",TODAY()-B766,U766-B766))</f>
        <v/>
      </c>
      <c r="AL766" s="11">
        <f>IF(B766="","",IF(M766="Vinta","Chiusa - vinta",IF(M766="Persa","Chiusa - persa",IF(AND(U766="",TODAY()-B766&gt;1),"Contattare subito",IF(AND(M766="In corso",AH766&gt;7),"Lead in stallo",IF(AND(AN766&lt;&gt;"",AN766&lt;TODAY(),M766="In corso"),"Follow-up scaduto",IF(AND(K766="Offerta",Y766="",W766&lt;&gt;"",TODAY()-W766&gt;3),"Verificare offerta","OK"))))))</f>
        <v/>
      </c>
      <c r="AM766" s="38" t="n"/>
      <c r="AN766" s="39" t="n"/>
      <c r="AO766" s="11">
        <f>IF(AND(AN766&lt;&gt;"",AN766&lt;TODAY(),M766="In corso"),1,0)</f>
        <v/>
      </c>
      <c r="AP766" s="84">
        <f>IF(B766="","",IF(OR(M766="Vinta",M766="Persa"),0,IF(AL766="Contattare subito",50,0)+IF(AL766="Follow-up scaduto",40,0)+IF(AL766="Lead in stallo",35,0)+IF(AJ766="Hot",30,IF(AJ766="Alta",20,IF(AJ766="Media",10,0)))+IF(AO766=1,10,0)+L766/10+ROW()/100000))</f>
        <v/>
      </c>
    </row>
    <row r="767">
      <c r="A767" s="2">
        <f>IF(B767="","",ROW()-1)</f>
        <v/>
      </c>
      <c r="B767" s="2" t="n"/>
      <c r="C767" s="2" t="n"/>
      <c r="D767" s="2" t="n"/>
      <c r="E767" s="2" t="n"/>
      <c r="F767" s="2" t="n"/>
      <c r="G767" s="2" t="n"/>
      <c r="H767" s="2" t="n"/>
      <c r="I767" s="2" t="n"/>
      <c r="J767" s="2" t="n"/>
      <c r="K767" s="2" t="n"/>
      <c r="L767" s="2">
        <f>IF(K767="","",IF(K767="Nuovo",1,IF(K767="Tentativo contatto",1,IF(K767="Contattato",2,IF(K767="Qualificato",4,IF(K767="Visita fissata",5,IF(K767="Visita effettuata",6,IF(K767="Trattativa",7,IF(K767="Offerta",8,IF(K767="Prenotazione",9,IF(K767="Venduto",10,""))))))))))))</f>
        <v/>
      </c>
      <c r="M767" s="2" t="n"/>
      <c r="N767" s="2">
        <f>IF(L767&gt;=4,1,0)</f>
        <v/>
      </c>
      <c r="O767" s="2">
        <f>IF(L767&gt;=6,1,0)</f>
        <v/>
      </c>
      <c r="P767" s="2">
        <f>IF(L767&gt;=7,1,0)</f>
        <v/>
      </c>
      <c r="Q767" s="2">
        <f>IF(L767&gt;=8,1,0)</f>
        <v/>
      </c>
      <c r="R767" s="2">
        <f>IF(L767&gt;=9,1,0)</f>
        <v/>
      </c>
      <c r="S767" s="2">
        <f>IF(OR(L767=10,M767="Vinta"),1,0)</f>
        <v/>
      </c>
      <c r="T767" s="2">
        <f>IF(M767="Persa",1,0)</f>
        <v/>
      </c>
      <c r="U767" s="2" t="n"/>
      <c r="V767" s="2" t="n"/>
      <c r="W767" s="2" t="n"/>
      <c r="X767" s="2" t="n"/>
      <c r="Y767" s="17" t="n"/>
      <c r="Z767" s="17" t="n"/>
      <c r="AA767" s="17" t="n"/>
      <c r="AB767" s="2" t="n"/>
      <c r="AC767" s="2">
        <f>IF(B767="","",IF(AB767="",TODAY()-B767,AB767-B767))</f>
        <v/>
      </c>
      <c r="AD767" s="2" t="n"/>
      <c r="AE767" s="2" t="n"/>
      <c r="AF767" s="2" t="n"/>
      <c r="AG767" s="37">
        <f>IF(B767="","",MAX(B767,IF(U767="",0,U767),IF(W767="",0,W767),IF(AB767="",0,AB767),IF(AN767="",0,AN767)))</f>
        <v/>
      </c>
      <c r="AH767" s="11">
        <f>IF(AG767="","",TODAY()-AG767)</f>
        <v/>
      </c>
      <c r="AI767" s="11">
        <f>IF(B767="","",MIN(100,IF(J767&gt;=300000,20,IF(J767&gt;=200000,10,5))+IF(OR(C767="Referral",C767="Passaparola"),20,IF(OR(C767="Sito web",C767="LinkedIn",C767="Email marketing"),15,10))+IF(L767&gt;=8,25,IF(L767&gt;=6,18,IF(L767&gt;=4,12,5)))+IF(AND(V767&lt;&gt;"",V767&lt;&gt;"Non risponde",V767&lt;&gt;"Non interessato"),10,0)+IF(X767="Eseguita",10,0)+IF(Z767&gt;0,15,0)))</f>
        <v/>
      </c>
      <c r="AJ767" s="11">
        <f>IF(AI767="","",IF(AI767&gt;=80,"Hot",IF(AI767&gt;=60,"Alta",IF(AI767&gt;=40,"Media","Bassa"))))</f>
        <v/>
      </c>
      <c r="AK767" s="11">
        <f>IF(B767="","",IF(U767="",TODAY()-B767,U767-B767))</f>
        <v/>
      </c>
      <c r="AL767" s="11">
        <f>IF(B767="","",IF(M767="Vinta","Chiusa - vinta",IF(M767="Persa","Chiusa - persa",IF(AND(U767="",TODAY()-B767&gt;1),"Contattare subito",IF(AND(M767="In corso",AH767&gt;7),"Lead in stallo",IF(AND(AN767&lt;&gt;"",AN767&lt;TODAY(),M767="In corso"),"Follow-up scaduto",IF(AND(K767="Offerta",Y767="",W767&lt;&gt;"",TODAY()-W767&gt;3),"Verificare offerta","OK"))))))</f>
        <v/>
      </c>
      <c r="AM767" s="38" t="n"/>
      <c r="AN767" s="39" t="n"/>
      <c r="AO767" s="11">
        <f>IF(AND(AN767&lt;&gt;"",AN767&lt;TODAY(),M767="In corso"),1,0)</f>
        <v/>
      </c>
      <c r="AP767" s="84">
        <f>IF(B767="","",IF(OR(M767="Vinta",M767="Persa"),0,IF(AL767="Contattare subito",50,0)+IF(AL767="Follow-up scaduto",40,0)+IF(AL767="Lead in stallo",35,0)+IF(AJ767="Hot",30,IF(AJ767="Alta",20,IF(AJ767="Media",10,0)))+IF(AO767=1,10,0)+L767/10+ROW()/100000))</f>
        <v/>
      </c>
    </row>
    <row r="768">
      <c r="A768" s="2">
        <f>IF(B768="","",ROW()-1)</f>
        <v/>
      </c>
      <c r="B768" s="2" t="n"/>
      <c r="C768" s="2" t="n"/>
      <c r="D768" s="2" t="n"/>
      <c r="E768" s="2" t="n"/>
      <c r="F768" s="2" t="n"/>
      <c r="G768" s="2" t="n"/>
      <c r="H768" s="2" t="n"/>
      <c r="I768" s="2" t="n"/>
      <c r="J768" s="2" t="n"/>
      <c r="K768" s="2" t="n"/>
      <c r="L768" s="2">
        <f>IF(K768="","",IF(K768="Nuovo",1,IF(K768="Tentativo contatto",1,IF(K768="Contattato",2,IF(K768="Qualificato",4,IF(K768="Visita fissata",5,IF(K768="Visita effettuata",6,IF(K768="Trattativa",7,IF(K768="Offerta",8,IF(K768="Prenotazione",9,IF(K768="Venduto",10,""))))))))))))</f>
        <v/>
      </c>
      <c r="M768" s="2" t="n"/>
      <c r="N768" s="2">
        <f>IF(L768&gt;=4,1,0)</f>
        <v/>
      </c>
      <c r="O768" s="2">
        <f>IF(L768&gt;=6,1,0)</f>
        <v/>
      </c>
      <c r="P768" s="2">
        <f>IF(L768&gt;=7,1,0)</f>
        <v/>
      </c>
      <c r="Q768" s="2">
        <f>IF(L768&gt;=8,1,0)</f>
        <v/>
      </c>
      <c r="R768" s="2">
        <f>IF(L768&gt;=9,1,0)</f>
        <v/>
      </c>
      <c r="S768" s="2">
        <f>IF(OR(L768=10,M768="Vinta"),1,0)</f>
        <v/>
      </c>
      <c r="T768" s="2">
        <f>IF(M768="Persa",1,0)</f>
        <v/>
      </c>
      <c r="U768" s="2" t="n"/>
      <c r="V768" s="2" t="n"/>
      <c r="W768" s="2" t="n"/>
      <c r="X768" s="2" t="n"/>
      <c r="Y768" s="17" t="n"/>
      <c r="Z768" s="17" t="n"/>
      <c r="AA768" s="17" t="n"/>
      <c r="AB768" s="2" t="n"/>
      <c r="AC768" s="2">
        <f>IF(B768="","",IF(AB768="",TODAY()-B768,AB768-B768))</f>
        <v/>
      </c>
      <c r="AD768" s="2" t="n"/>
      <c r="AE768" s="2" t="n"/>
      <c r="AF768" s="2" t="n"/>
      <c r="AG768" s="37">
        <f>IF(B768="","",MAX(B768,IF(U768="",0,U768),IF(W768="",0,W768),IF(AB768="",0,AB768),IF(AN768="",0,AN768)))</f>
        <v/>
      </c>
      <c r="AH768" s="11">
        <f>IF(AG768="","",TODAY()-AG768)</f>
        <v/>
      </c>
      <c r="AI768" s="11">
        <f>IF(B768="","",MIN(100,IF(J768&gt;=300000,20,IF(J768&gt;=200000,10,5))+IF(OR(C768="Referral",C768="Passaparola"),20,IF(OR(C768="Sito web",C768="LinkedIn",C768="Email marketing"),15,10))+IF(L768&gt;=8,25,IF(L768&gt;=6,18,IF(L768&gt;=4,12,5)))+IF(AND(V768&lt;&gt;"",V768&lt;&gt;"Non risponde",V768&lt;&gt;"Non interessato"),10,0)+IF(X768="Eseguita",10,0)+IF(Z768&gt;0,15,0)))</f>
        <v/>
      </c>
      <c r="AJ768" s="11">
        <f>IF(AI768="","",IF(AI768&gt;=80,"Hot",IF(AI768&gt;=60,"Alta",IF(AI768&gt;=40,"Media","Bassa"))))</f>
        <v/>
      </c>
      <c r="AK768" s="11">
        <f>IF(B768="","",IF(U768="",TODAY()-B768,U768-B768))</f>
        <v/>
      </c>
      <c r="AL768" s="11">
        <f>IF(B768="","",IF(M768="Vinta","Chiusa - vinta",IF(M768="Persa","Chiusa - persa",IF(AND(U768="",TODAY()-B768&gt;1),"Contattare subito",IF(AND(M768="In corso",AH768&gt;7),"Lead in stallo",IF(AND(AN768&lt;&gt;"",AN768&lt;TODAY(),M768="In corso"),"Follow-up scaduto",IF(AND(K768="Offerta",Y768="",W768&lt;&gt;"",TODAY()-W768&gt;3),"Verificare offerta","OK"))))))</f>
        <v/>
      </c>
      <c r="AM768" s="38" t="n"/>
      <c r="AN768" s="39" t="n"/>
      <c r="AO768" s="11">
        <f>IF(AND(AN768&lt;&gt;"",AN768&lt;TODAY(),M768="In corso"),1,0)</f>
        <v/>
      </c>
      <c r="AP768" s="84">
        <f>IF(B768="","",IF(OR(M768="Vinta",M768="Persa"),0,IF(AL768="Contattare subito",50,0)+IF(AL768="Follow-up scaduto",40,0)+IF(AL768="Lead in stallo",35,0)+IF(AJ768="Hot",30,IF(AJ768="Alta",20,IF(AJ768="Media",10,0)))+IF(AO768=1,10,0)+L768/10+ROW()/100000))</f>
        <v/>
      </c>
    </row>
    <row r="769">
      <c r="A769" s="2">
        <f>IF(B769="","",ROW()-1)</f>
        <v/>
      </c>
      <c r="B769" s="2" t="n"/>
      <c r="C769" s="2" t="n"/>
      <c r="D769" s="2" t="n"/>
      <c r="E769" s="2" t="n"/>
      <c r="F769" s="2" t="n"/>
      <c r="G769" s="2" t="n"/>
      <c r="H769" s="2" t="n"/>
      <c r="I769" s="2" t="n"/>
      <c r="J769" s="2" t="n"/>
      <c r="K769" s="2" t="n"/>
      <c r="L769" s="2">
        <f>IF(K769="","",IF(K769="Nuovo",1,IF(K769="Tentativo contatto",1,IF(K769="Contattato",2,IF(K769="Qualificato",4,IF(K769="Visita fissata",5,IF(K769="Visita effettuata",6,IF(K769="Trattativa",7,IF(K769="Offerta",8,IF(K769="Prenotazione",9,IF(K769="Venduto",10,""))))))))))))</f>
        <v/>
      </c>
      <c r="M769" s="2" t="n"/>
      <c r="N769" s="2">
        <f>IF(L769&gt;=4,1,0)</f>
        <v/>
      </c>
      <c r="O769" s="2">
        <f>IF(L769&gt;=6,1,0)</f>
        <v/>
      </c>
      <c r="P769" s="2">
        <f>IF(L769&gt;=7,1,0)</f>
        <v/>
      </c>
      <c r="Q769" s="2">
        <f>IF(L769&gt;=8,1,0)</f>
        <v/>
      </c>
      <c r="R769" s="2">
        <f>IF(L769&gt;=9,1,0)</f>
        <v/>
      </c>
      <c r="S769" s="2">
        <f>IF(OR(L769=10,M769="Vinta"),1,0)</f>
        <v/>
      </c>
      <c r="T769" s="2">
        <f>IF(M769="Persa",1,0)</f>
        <v/>
      </c>
      <c r="U769" s="2" t="n"/>
      <c r="V769" s="2" t="n"/>
      <c r="W769" s="2" t="n"/>
      <c r="X769" s="2" t="n"/>
      <c r="Y769" s="17" t="n"/>
      <c r="Z769" s="17" t="n"/>
      <c r="AA769" s="17" t="n"/>
      <c r="AB769" s="2" t="n"/>
      <c r="AC769" s="2">
        <f>IF(B769="","",IF(AB769="",TODAY()-B769,AB769-B769))</f>
        <v/>
      </c>
      <c r="AD769" s="2" t="n"/>
      <c r="AE769" s="2" t="n"/>
      <c r="AF769" s="2" t="n"/>
      <c r="AG769" s="37">
        <f>IF(B769="","",MAX(B769,IF(U769="",0,U769),IF(W769="",0,W769),IF(AB769="",0,AB769),IF(AN769="",0,AN769)))</f>
        <v/>
      </c>
      <c r="AH769" s="11">
        <f>IF(AG769="","",TODAY()-AG769)</f>
        <v/>
      </c>
      <c r="AI769" s="11">
        <f>IF(B769="","",MIN(100,IF(J769&gt;=300000,20,IF(J769&gt;=200000,10,5))+IF(OR(C769="Referral",C769="Passaparola"),20,IF(OR(C769="Sito web",C769="LinkedIn",C769="Email marketing"),15,10))+IF(L769&gt;=8,25,IF(L769&gt;=6,18,IF(L769&gt;=4,12,5)))+IF(AND(V769&lt;&gt;"",V769&lt;&gt;"Non risponde",V769&lt;&gt;"Non interessato"),10,0)+IF(X769="Eseguita",10,0)+IF(Z769&gt;0,15,0)))</f>
        <v/>
      </c>
      <c r="AJ769" s="11">
        <f>IF(AI769="","",IF(AI769&gt;=80,"Hot",IF(AI769&gt;=60,"Alta",IF(AI769&gt;=40,"Media","Bassa"))))</f>
        <v/>
      </c>
      <c r="AK769" s="11">
        <f>IF(B769="","",IF(U769="",TODAY()-B769,U769-B769))</f>
        <v/>
      </c>
      <c r="AL769" s="11">
        <f>IF(B769="","",IF(M769="Vinta","Chiusa - vinta",IF(M769="Persa","Chiusa - persa",IF(AND(U769="",TODAY()-B769&gt;1),"Contattare subito",IF(AND(M769="In corso",AH769&gt;7),"Lead in stallo",IF(AND(AN769&lt;&gt;"",AN769&lt;TODAY(),M769="In corso"),"Follow-up scaduto",IF(AND(K769="Offerta",Y769="",W769&lt;&gt;"",TODAY()-W769&gt;3),"Verificare offerta","OK"))))))</f>
        <v/>
      </c>
      <c r="AM769" s="38" t="n"/>
      <c r="AN769" s="39" t="n"/>
      <c r="AO769" s="11">
        <f>IF(AND(AN769&lt;&gt;"",AN769&lt;TODAY(),M769="In corso"),1,0)</f>
        <v/>
      </c>
      <c r="AP769" s="84">
        <f>IF(B769="","",IF(OR(M769="Vinta",M769="Persa"),0,IF(AL769="Contattare subito",50,0)+IF(AL769="Follow-up scaduto",40,0)+IF(AL769="Lead in stallo",35,0)+IF(AJ769="Hot",30,IF(AJ769="Alta",20,IF(AJ769="Media",10,0)))+IF(AO769=1,10,0)+L769/10+ROW()/100000))</f>
        <v/>
      </c>
    </row>
    <row r="770">
      <c r="A770" s="2">
        <f>IF(B770="","",ROW()-1)</f>
        <v/>
      </c>
      <c r="B770" s="2" t="n"/>
      <c r="C770" s="2" t="n"/>
      <c r="D770" s="2" t="n"/>
      <c r="E770" s="2" t="n"/>
      <c r="F770" s="2" t="n"/>
      <c r="G770" s="2" t="n"/>
      <c r="H770" s="2" t="n"/>
      <c r="I770" s="2" t="n"/>
      <c r="J770" s="2" t="n"/>
      <c r="K770" s="2" t="n"/>
      <c r="L770" s="2">
        <f>IF(K770="","",IF(K770="Nuovo",1,IF(K770="Tentativo contatto",1,IF(K770="Contattato",2,IF(K770="Qualificato",4,IF(K770="Visita fissata",5,IF(K770="Visita effettuata",6,IF(K770="Trattativa",7,IF(K770="Offerta",8,IF(K770="Prenotazione",9,IF(K770="Venduto",10,""))))))))))))</f>
        <v/>
      </c>
      <c r="M770" s="2" t="n"/>
      <c r="N770" s="2">
        <f>IF(L770&gt;=4,1,0)</f>
        <v/>
      </c>
      <c r="O770" s="2">
        <f>IF(L770&gt;=6,1,0)</f>
        <v/>
      </c>
      <c r="P770" s="2">
        <f>IF(L770&gt;=7,1,0)</f>
        <v/>
      </c>
      <c r="Q770" s="2">
        <f>IF(L770&gt;=8,1,0)</f>
        <v/>
      </c>
      <c r="R770" s="2">
        <f>IF(L770&gt;=9,1,0)</f>
        <v/>
      </c>
      <c r="S770" s="2">
        <f>IF(OR(L770=10,M770="Vinta"),1,0)</f>
        <v/>
      </c>
      <c r="T770" s="2">
        <f>IF(M770="Persa",1,0)</f>
        <v/>
      </c>
      <c r="U770" s="2" t="n"/>
      <c r="V770" s="2" t="n"/>
      <c r="W770" s="2" t="n"/>
      <c r="X770" s="2" t="n"/>
      <c r="Y770" s="17" t="n"/>
      <c r="Z770" s="17" t="n"/>
      <c r="AA770" s="17" t="n"/>
      <c r="AB770" s="2" t="n"/>
      <c r="AC770" s="2">
        <f>IF(B770="","",IF(AB770="",TODAY()-B770,AB770-B770))</f>
        <v/>
      </c>
      <c r="AD770" s="2" t="n"/>
      <c r="AE770" s="2" t="n"/>
      <c r="AF770" s="2" t="n"/>
      <c r="AG770" s="37">
        <f>IF(B770="","",MAX(B770,IF(U770="",0,U770),IF(W770="",0,W770),IF(AB770="",0,AB770),IF(AN770="",0,AN770)))</f>
        <v/>
      </c>
      <c r="AH770" s="11">
        <f>IF(AG770="","",TODAY()-AG770)</f>
        <v/>
      </c>
      <c r="AI770" s="11">
        <f>IF(B770="","",MIN(100,IF(J770&gt;=300000,20,IF(J770&gt;=200000,10,5))+IF(OR(C770="Referral",C770="Passaparola"),20,IF(OR(C770="Sito web",C770="LinkedIn",C770="Email marketing"),15,10))+IF(L770&gt;=8,25,IF(L770&gt;=6,18,IF(L770&gt;=4,12,5)))+IF(AND(V770&lt;&gt;"",V770&lt;&gt;"Non risponde",V770&lt;&gt;"Non interessato"),10,0)+IF(X770="Eseguita",10,0)+IF(Z770&gt;0,15,0)))</f>
        <v/>
      </c>
      <c r="AJ770" s="11">
        <f>IF(AI770="","",IF(AI770&gt;=80,"Hot",IF(AI770&gt;=60,"Alta",IF(AI770&gt;=40,"Media","Bassa"))))</f>
        <v/>
      </c>
      <c r="AK770" s="11">
        <f>IF(B770="","",IF(U770="",TODAY()-B770,U770-B770))</f>
        <v/>
      </c>
      <c r="AL770" s="11">
        <f>IF(B770="","",IF(M770="Vinta","Chiusa - vinta",IF(M770="Persa","Chiusa - persa",IF(AND(U770="",TODAY()-B770&gt;1),"Contattare subito",IF(AND(M770="In corso",AH770&gt;7),"Lead in stallo",IF(AND(AN770&lt;&gt;"",AN770&lt;TODAY(),M770="In corso"),"Follow-up scaduto",IF(AND(K770="Offerta",Y770="",W770&lt;&gt;"",TODAY()-W770&gt;3),"Verificare offerta","OK"))))))</f>
        <v/>
      </c>
      <c r="AM770" s="38" t="n"/>
      <c r="AN770" s="39" t="n"/>
      <c r="AO770" s="11">
        <f>IF(AND(AN770&lt;&gt;"",AN770&lt;TODAY(),M770="In corso"),1,0)</f>
        <v/>
      </c>
      <c r="AP770" s="84">
        <f>IF(B770="","",IF(OR(M770="Vinta",M770="Persa"),0,IF(AL770="Contattare subito",50,0)+IF(AL770="Follow-up scaduto",40,0)+IF(AL770="Lead in stallo",35,0)+IF(AJ770="Hot",30,IF(AJ770="Alta",20,IF(AJ770="Media",10,0)))+IF(AO770=1,10,0)+L770/10+ROW()/100000))</f>
        <v/>
      </c>
    </row>
    <row r="771">
      <c r="A771" s="2">
        <f>IF(B771="","",ROW()-1)</f>
        <v/>
      </c>
      <c r="B771" s="2" t="n"/>
      <c r="C771" s="2" t="n"/>
      <c r="D771" s="2" t="n"/>
      <c r="E771" s="2" t="n"/>
      <c r="F771" s="2" t="n"/>
      <c r="G771" s="2" t="n"/>
      <c r="H771" s="2" t="n"/>
      <c r="I771" s="2" t="n"/>
      <c r="J771" s="2" t="n"/>
      <c r="K771" s="2" t="n"/>
      <c r="L771" s="2">
        <f>IF(K771="","",IF(K771="Nuovo",1,IF(K771="Tentativo contatto",1,IF(K771="Contattato",2,IF(K771="Qualificato",4,IF(K771="Visita fissata",5,IF(K771="Visita effettuata",6,IF(K771="Trattativa",7,IF(K771="Offerta",8,IF(K771="Prenotazione",9,IF(K771="Venduto",10,""))))))))))))</f>
        <v/>
      </c>
      <c r="M771" s="2" t="n"/>
      <c r="N771" s="2">
        <f>IF(L771&gt;=4,1,0)</f>
        <v/>
      </c>
      <c r="O771" s="2">
        <f>IF(L771&gt;=6,1,0)</f>
        <v/>
      </c>
      <c r="P771" s="2">
        <f>IF(L771&gt;=7,1,0)</f>
        <v/>
      </c>
      <c r="Q771" s="2">
        <f>IF(L771&gt;=8,1,0)</f>
        <v/>
      </c>
      <c r="R771" s="2">
        <f>IF(L771&gt;=9,1,0)</f>
        <v/>
      </c>
      <c r="S771" s="2">
        <f>IF(OR(L771=10,M771="Vinta"),1,0)</f>
        <v/>
      </c>
      <c r="T771" s="2">
        <f>IF(M771="Persa",1,0)</f>
        <v/>
      </c>
      <c r="U771" s="2" t="n"/>
      <c r="V771" s="2" t="n"/>
      <c r="W771" s="2" t="n"/>
      <c r="X771" s="2" t="n"/>
      <c r="Y771" s="17" t="n"/>
      <c r="Z771" s="17" t="n"/>
      <c r="AA771" s="17" t="n"/>
      <c r="AB771" s="2" t="n"/>
      <c r="AC771" s="2">
        <f>IF(B771="","",IF(AB771="",TODAY()-B771,AB771-B771))</f>
        <v/>
      </c>
      <c r="AD771" s="2" t="n"/>
      <c r="AE771" s="2" t="n"/>
      <c r="AF771" s="2" t="n"/>
      <c r="AG771" s="37">
        <f>IF(B771="","",MAX(B771,IF(U771="",0,U771),IF(W771="",0,W771),IF(AB771="",0,AB771),IF(AN771="",0,AN771)))</f>
        <v/>
      </c>
      <c r="AH771" s="11">
        <f>IF(AG771="","",TODAY()-AG771)</f>
        <v/>
      </c>
      <c r="AI771" s="11">
        <f>IF(B771="","",MIN(100,IF(J771&gt;=300000,20,IF(J771&gt;=200000,10,5))+IF(OR(C771="Referral",C771="Passaparola"),20,IF(OR(C771="Sito web",C771="LinkedIn",C771="Email marketing"),15,10))+IF(L771&gt;=8,25,IF(L771&gt;=6,18,IF(L771&gt;=4,12,5)))+IF(AND(V771&lt;&gt;"",V771&lt;&gt;"Non risponde",V771&lt;&gt;"Non interessato"),10,0)+IF(X771="Eseguita",10,0)+IF(Z771&gt;0,15,0)))</f>
        <v/>
      </c>
      <c r="AJ771" s="11">
        <f>IF(AI771="","",IF(AI771&gt;=80,"Hot",IF(AI771&gt;=60,"Alta",IF(AI771&gt;=40,"Media","Bassa"))))</f>
        <v/>
      </c>
      <c r="AK771" s="11">
        <f>IF(B771="","",IF(U771="",TODAY()-B771,U771-B771))</f>
        <v/>
      </c>
      <c r="AL771" s="11">
        <f>IF(B771="","",IF(M771="Vinta","Chiusa - vinta",IF(M771="Persa","Chiusa - persa",IF(AND(U771="",TODAY()-B771&gt;1),"Contattare subito",IF(AND(M771="In corso",AH771&gt;7),"Lead in stallo",IF(AND(AN771&lt;&gt;"",AN771&lt;TODAY(),M771="In corso"),"Follow-up scaduto",IF(AND(K771="Offerta",Y771="",W771&lt;&gt;"",TODAY()-W771&gt;3),"Verificare offerta","OK"))))))</f>
        <v/>
      </c>
      <c r="AM771" s="38" t="n"/>
      <c r="AN771" s="39" t="n"/>
      <c r="AO771" s="11">
        <f>IF(AND(AN771&lt;&gt;"",AN771&lt;TODAY(),M771="In corso"),1,0)</f>
        <v/>
      </c>
      <c r="AP771" s="84">
        <f>IF(B771="","",IF(OR(M771="Vinta",M771="Persa"),0,IF(AL771="Contattare subito",50,0)+IF(AL771="Follow-up scaduto",40,0)+IF(AL771="Lead in stallo",35,0)+IF(AJ771="Hot",30,IF(AJ771="Alta",20,IF(AJ771="Media",10,0)))+IF(AO771=1,10,0)+L771/10+ROW()/100000))</f>
        <v/>
      </c>
    </row>
    <row r="772">
      <c r="A772" s="2">
        <f>IF(B772="","",ROW()-1)</f>
        <v/>
      </c>
      <c r="B772" s="2" t="n"/>
      <c r="C772" s="2" t="n"/>
      <c r="D772" s="2" t="n"/>
      <c r="E772" s="2" t="n"/>
      <c r="F772" s="2" t="n"/>
      <c r="G772" s="2" t="n"/>
      <c r="H772" s="2" t="n"/>
      <c r="I772" s="2" t="n"/>
      <c r="J772" s="2" t="n"/>
      <c r="K772" s="2" t="n"/>
      <c r="L772" s="2">
        <f>IF(K772="","",IF(K772="Nuovo",1,IF(K772="Tentativo contatto",1,IF(K772="Contattato",2,IF(K772="Qualificato",4,IF(K772="Visita fissata",5,IF(K772="Visita effettuata",6,IF(K772="Trattativa",7,IF(K772="Offerta",8,IF(K772="Prenotazione",9,IF(K772="Venduto",10,""))))))))))))</f>
        <v/>
      </c>
      <c r="M772" s="2" t="n"/>
      <c r="N772" s="2">
        <f>IF(L772&gt;=4,1,0)</f>
        <v/>
      </c>
      <c r="O772" s="2">
        <f>IF(L772&gt;=6,1,0)</f>
        <v/>
      </c>
      <c r="P772" s="2">
        <f>IF(L772&gt;=7,1,0)</f>
        <v/>
      </c>
      <c r="Q772" s="2">
        <f>IF(L772&gt;=8,1,0)</f>
        <v/>
      </c>
      <c r="R772" s="2">
        <f>IF(L772&gt;=9,1,0)</f>
        <v/>
      </c>
      <c r="S772" s="2">
        <f>IF(OR(L772=10,M772="Vinta"),1,0)</f>
        <v/>
      </c>
      <c r="T772" s="2">
        <f>IF(M772="Persa",1,0)</f>
        <v/>
      </c>
      <c r="U772" s="2" t="n"/>
      <c r="V772" s="2" t="n"/>
      <c r="W772" s="2" t="n"/>
      <c r="X772" s="2" t="n"/>
      <c r="Y772" s="17" t="n"/>
      <c r="Z772" s="17" t="n"/>
      <c r="AA772" s="17" t="n"/>
      <c r="AB772" s="2" t="n"/>
      <c r="AC772" s="2">
        <f>IF(B772="","",IF(AB772="",TODAY()-B772,AB772-B772))</f>
        <v/>
      </c>
      <c r="AD772" s="2" t="n"/>
      <c r="AE772" s="2" t="n"/>
      <c r="AF772" s="2" t="n"/>
      <c r="AG772" s="37">
        <f>IF(B772="","",MAX(B772,IF(U772="",0,U772),IF(W772="",0,W772),IF(AB772="",0,AB772),IF(AN772="",0,AN772)))</f>
        <v/>
      </c>
      <c r="AH772" s="11">
        <f>IF(AG772="","",TODAY()-AG772)</f>
        <v/>
      </c>
      <c r="AI772" s="11">
        <f>IF(B772="","",MIN(100,IF(J772&gt;=300000,20,IF(J772&gt;=200000,10,5))+IF(OR(C772="Referral",C772="Passaparola"),20,IF(OR(C772="Sito web",C772="LinkedIn",C772="Email marketing"),15,10))+IF(L772&gt;=8,25,IF(L772&gt;=6,18,IF(L772&gt;=4,12,5)))+IF(AND(V772&lt;&gt;"",V772&lt;&gt;"Non risponde",V772&lt;&gt;"Non interessato"),10,0)+IF(X772="Eseguita",10,0)+IF(Z772&gt;0,15,0)))</f>
        <v/>
      </c>
      <c r="AJ772" s="11">
        <f>IF(AI772="","",IF(AI772&gt;=80,"Hot",IF(AI772&gt;=60,"Alta",IF(AI772&gt;=40,"Media","Bassa"))))</f>
        <v/>
      </c>
      <c r="AK772" s="11">
        <f>IF(B772="","",IF(U772="",TODAY()-B772,U772-B772))</f>
        <v/>
      </c>
      <c r="AL772" s="11">
        <f>IF(B772="","",IF(M772="Vinta","Chiusa - vinta",IF(M772="Persa","Chiusa - persa",IF(AND(U772="",TODAY()-B772&gt;1),"Contattare subito",IF(AND(M772="In corso",AH772&gt;7),"Lead in stallo",IF(AND(AN772&lt;&gt;"",AN772&lt;TODAY(),M772="In corso"),"Follow-up scaduto",IF(AND(K772="Offerta",Y772="",W772&lt;&gt;"",TODAY()-W772&gt;3),"Verificare offerta","OK"))))))</f>
        <v/>
      </c>
      <c r="AM772" s="38" t="n"/>
      <c r="AN772" s="39" t="n"/>
      <c r="AO772" s="11">
        <f>IF(AND(AN772&lt;&gt;"",AN772&lt;TODAY(),M772="In corso"),1,0)</f>
        <v/>
      </c>
      <c r="AP772" s="84">
        <f>IF(B772="","",IF(OR(M772="Vinta",M772="Persa"),0,IF(AL772="Contattare subito",50,0)+IF(AL772="Follow-up scaduto",40,0)+IF(AL772="Lead in stallo",35,0)+IF(AJ772="Hot",30,IF(AJ772="Alta",20,IF(AJ772="Media",10,0)))+IF(AO772=1,10,0)+L772/10+ROW()/100000))</f>
        <v/>
      </c>
    </row>
    <row r="773">
      <c r="A773" s="2">
        <f>IF(B773="","",ROW()-1)</f>
        <v/>
      </c>
      <c r="B773" s="2" t="n"/>
      <c r="C773" s="2" t="n"/>
      <c r="D773" s="2" t="n"/>
      <c r="E773" s="2" t="n"/>
      <c r="F773" s="2" t="n"/>
      <c r="G773" s="2" t="n"/>
      <c r="H773" s="2" t="n"/>
      <c r="I773" s="2" t="n"/>
      <c r="J773" s="2" t="n"/>
      <c r="K773" s="2" t="n"/>
      <c r="L773" s="2">
        <f>IF(K773="","",IF(K773="Nuovo",1,IF(K773="Tentativo contatto",1,IF(K773="Contattato",2,IF(K773="Qualificato",4,IF(K773="Visita fissata",5,IF(K773="Visita effettuata",6,IF(K773="Trattativa",7,IF(K773="Offerta",8,IF(K773="Prenotazione",9,IF(K773="Venduto",10,""))))))))))))</f>
        <v/>
      </c>
      <c r="M773" s="2" t="n"/>
      <c r="N773" s="2">
        <f>IF(L773&gt;=4,1,0)</f>
        <v/>
      </c>
      <c r="O773" s="2">
        <f>IF(L773&gt;=6,1,0)</f>
        <v/>
      </c>
      <c r="P773" s="2">
        <f>IF(L773&gt;=7,1,0)</f>
        <v/>
      </c>
      <c r="Q773" s="2">
        <f>IF(L773&gt;=8,1,0)</f>
        <v/>
      </c>
      <c r="R773" s="2">
        <f>IF(L773&gt;=9,1,0)</f>
        <v/>
      </c>
      <c r="S773" s="2">
        <f>IF(OR(L773=10,M773="Vinta"),1,0)</f>
        <v/>
      </c>
      <c r="T773" s="2">
        <f>IF(M773="Persa",1,0)</f>
        <v/>
      </c>
      <c r="U773" s="2" t="n"/>
      <c r="V773" s="2" t="n"/>
      <c r="W773" s="2" t="n"/>
      <c r="X773" s="2" t="n"/>
      <c r="Y773" s="17" t="n"/>
      <c r="Z773" s="17" t="n"/>
      <c r="AA773" s="17" t="n"/>
      <c r="AB773" s="2" t="n"/>
      <c r="AC773" s="2">
        <f>IF(B773="","",IF(AB773="",TODAY()-B773,AB773-B773))</f>
        <v/>
      </c>
      <c r="AD773" s="2" t="n"/>
      <c r="AE773" s="2" t="n"/>
      <c r="AF773" s="2" t="n"/>
      <c r="AG773" s="37">
        <f>IF(B773="","",MAX(B773,IF(U773="",0,U773),IF(W773="",0,W773),IF(AB773="",0,AB773),IF(AN773="",0,AN773)))</f>
        <v/>
      </c>
      <c r="AH773" s="11">
        <f>IF(AG773="","",TODAY()-AG773)</f>
        <v/>
      </c>
      <c r="AI773" s="11">
        <f>IF(B773="","",MIN(100,IF(J773&gt;=300000,20,IF(J773&gt;=200000,10,5))+IF(OR(C773="Referral",C773="Passaparola"),20,IF(OR(C773="Sito web",C773="LinkedIn",C773="Email marketing"),15,10))+IF(L773&gt;=8,25,IF(L773&gt;=6,18,IF(L773&gt;=4,12,5)))+IF(AND(V773&lt;&gt;"",V773&lt;&gt;"Non risponde",V773&lt;&gt;"Non interessato"),10,0)+IF(X773="Eseguita",10,0)+IF(Z773&gt;0,15,0)))</f>
        <v/>
      </c>
      <c r="AJ773" s="11">
        <f>IF(AI773="","",IF(AI773&gt;=80,"Hot",IF(AI773&gt;=60,"Alta",IF(AI773&gt;=40,"Media","Bassa"))))</f>
        <v/>
      </c>
      <c r="AK773" s="11">
        <f>IF(B773="","",IF(U773="",TODAY()-B773,U773-B773))</f>
        <v/>
      </c>
      <c r="AL773" s="11">
        <f>IF(B773="","",IF(M773="Vinta","Chiusa - vinta",IF(M773="Persa","Chiusa - persa",IF(AND(U773="",TODAY()-B773&gt;1),"Contattare subito",IF(AND(M773="In corso",AH773&gt;7),"Lead in stallo",IF(AND(AN773&lt;&gt;"",AN773&lt;TODAY(),M773="In corso"),"Follow-up scaduto",IF(AND(K773="Offerta",Y773="",W773&lt;&gt;"",TODAY()-W773&gt;3),"Verificare offerta","OK"))))))</f>
        <v/>
      </c>
      <c r="AM773" s="38" t="n"/>
      <c r="AN773" s="39" t="n"/>
      <c r="AO773" s="11">
        <f>IF(AND(AN773&lt;&gt;"",AN773&lt;TODAY(),M773="In corso"),1,0)</f>
        <v/>
      </c>
      <c r="AP773" s="84">
        <f>IF(B773="","",IF(OR(M773="Vinta",M773="Persa"),0,IF(AL773="Contattare subito",50,0)+IF(AL773="Follow-up scaduto",40,0)+IF(AL773="Lead in stallo",35,0)+IF(AJ773="Hot",30,IF(AJ773="Alta",20,IF(AJ773="Media",10,0)))+IF(AO773=1,10,0)+L773/10+ROW()/100000))</f>
        <v/>
      </c>
    </row>
    <row r="774">
      <c r="A774" s="2">
        <f>IF(B774="","",ROW()-1)</f>
        <v/>
      </c>
      <c r="B774" s="2" t="n"/>
      <c r="C774" s="2" t="n"/>
      <c r="D774" s="2" t="n"/>
      <c r="E774" s="2" t="n"/>
      <c r="F774" s="2" t="n"/>
      <c r="G774" s="2" t="n"/>
      <c r="H774" s="2" t="n"/>
      <c r="I774" s="2" t="n"/>
      <c r="J774" s="2" t="n"/>
      <c r="K774" s="2" t="n"/>
      <c r="L774" s="2">
        <f>IF(K774="","",IF(K774="Nuovo",1,IF(K774="Tentativo contatto",1,IF(K774="Contattato",2,IF(K774="Qualificato",4,IF(K774="Visita fissata",5,IF(K774="Visita effettuata",6,IF(K774="Trattativa",7,IF(K774="Offerta",8,IF(K774="Prenotazione",9,IF(K774="Venduto",10,""))))))))))))</f>
        <v/>
      </c>
      <c r="M774" s="2" t="n"/>
      <c r="N774" s="2">
        <f>IF(L774&gt;=4,1,0)</f>
        <v/>
      </c>
      <c r="O774" s="2">
        <f>IF(L774&gt;=6,1,0)</f>
        <v/>
      </c>
      <c r="P774" s="2">
        <f>IF(L774&gt;=7,1,0)</f>
        <v/>
      </c>
      <c r="Q774" s="2">
        <f>IF(L774&gt;=8,1,0)</f>
        <v/>
      </c>
      <c r="R774" s="2">
        <f>IF(L774&gt;=9,1,0)</f>
        <v/>
      </c>
      <c r="S774" s="2">
        <f>IF(OR(L774=10,M774="Vinta"),1,0)</f>
        <v/>
      </c>
      <c r="T774" s="2">
        <f>IF(M774="Persa",1,0)</f>
        <v/>
      </c>
      <c r="U774" s="2" t="n"/>
      <c r="V774" s="2" t="n"/>
      <c r="W774" s="2" t="n"/>
      <c r="X774" s="2" t="n"/>
      <c r="Y774" s="17" t="n"/>
      <c r="Z774" s="17" t="n"/>
      <c r="AA774" s="17" t="n"/>
      <c r="AB774" s="2" t="n"/>
      <c r="AC774" s="2">
        <f>IF(B774="","",IF(AB774="",TODAY()-B774,AB774-B774))</f>
        <v/>
      </c>
      <c r="AD774" s="2" t="n"/>
      <c r="AE774" s="2" t="n"/>
      <c r="AF774" s="2" t="n"/>
      <c r="AG774" s="37">
        <f>IF(B774="","",MAX(B774,IF(U774="",0,U774),IF(W774="",0,W774),IF(AB774="",0,AB774),IF(AN774="",0,AN774)))</f>
        <v/>
      </c>
      <c r="AH774" s="11">
        <f>IF(AG774="","",TODAY()-AG774)</f>
        <v/>
      </c>
      <c r="AI774" s="11">
        <f>IF(B774="","",MIN(100,IF(J774&gt;=300000,20,IF(J774&gt;=200000,10,5))+IF(OR(C774="Referral",C774="Passaparola"),20,IF(OR(C774="Sito web",C774="LinkedIn",C774="Email marketing"),15,10))+IF(L774&gt;=8,25,IF(L774&gt;=6,18,IF(L774&gt;=4,12,5)))+IF(AND(V774&lt;&gt;"",V774&lt;&gt;"Non risponde",V774&lt;&gt;"Non interessato"),10,0)+IF(X774="Eseguita",10,0)+IF(Z774&gt;0,15,0)))</f>
        <v/>
      </c>
      <c r="AJ774" s="11">
        <f>IF(AI774="","",IF(AI774&gt;=80,"Hot",IF(AI774&gt;=60,"Alta",IF(AI774&gt;=40,"Media","Bassa"))))</f>
        <v/>
      </c>
      <c r="AK774" s="11">
        <f>IF(B774="","",IF(U774="",TODAY()-B774,U774-B774))</f>
        <v/>
      </c>
      <c r="AL774" s="11">
        <f>IF(B774="","",IF(M774="Vinta","Chiusa - vinta",IF(M774="Persa","Chiusa - persa",IF(AND(U774="",TODAY()-B774&gt;1),"Contattare subito",IF(AND(M774="In corso",AH774&gt;7),"Lead in stallo",IF(AND(AN774&lt;&gt;"",AN774&lt;TODAY(),M774="In corso"),"Follow-up scaduto",IF(AND(K774="Offerta",Y774="",W774&lt;&gt;"",TODAY()-W774&gt;3),"Verificare offerta","OK"))))))</f>
        <v/>
      </c>
      <c r="AM774" s="38" t="n"/>
      <c r="AN774" s="39" t="n"/>
      <c r="AO774" s="11">
        <f>IF(AND(AN774&lt;&gt;"",AN774&lt;TODAY(),M774="In corso"),1,0)</f>
        <v/>
      </c>
      <c r="AP774" s="84">
        <f>IF(B774="","",IF(OR(M774="Vinta",M774="Persa"),0,IF(AL774="Contattare subito",50,0)+IF(AL774="Follow-up scaduto",40,0)+IF(AL774="Lead in stallo",35,0)+IF(AJ774="Hot",30,IF(AJ774="Alta",20,IF(AJ774="Media",10,0)))+IF(AO774=1,10,0)+L774/10+ROW()/100000))</f>
        <v/>
      </c>
    </row>
    <row r="775">
      <c r="A775" s="2">
        <f>IF(B775="","",ROW()-1)</f>
        <v/>
      </c>
      <c r="B775" s="2" t="n"/>
      <c r="C775" s="2" t="n"/>
      <c r="D775" s="2" t="n"/>
      <c r="E775" s="2" t="n"/>
      <c r="F775" s="2" t="n"/>
      <c r="G775" s="2" t="n"/>
      <c r="H775" s="2" t="n"/>
      <c r="I775" s="2" t="n"/>
      <c r="J775" s="2" t="n"/>
      <c r="K775" s="2" t="n"/>
      <c r="L775" s="2">
        <f>IF(K775="","",IF(K775="Nuovo",1,IF(K775="Tentativo contatto",1,IF(K775="Contattato",2,IF(K775="Qualificato",4,IF(K775="Visita fissata",5,IF(K775="Visita effettuata",6,IF(K775="Trattativa",7,IF(K775="Offerta",8,IF(K775="Prenotazione",9,IF(K775="Venduto",10,""))))))))))))</f>
        <v/>
      </c>
      <c r="M775" s="2" t="n"/>
      <c r="N775" s="2">
        <f>IF(L775&gt;=4,1,0)</f>
        <v/>
      </c>
      <c r="O775" s="2">
        <f>IF(L775&gt;=6,1,0)</f>
        <v/>
      </c>
      <c r="P775" s="2">
        <f>IF(L775&gt;=7,1,0)</f>
        <v/>
      </c>
      <c r="Q775" s="2">
        <f>IF(L775&gt;=8,1,0)</f>
        <v/>
      </c>
      <c r="R775" s="2">
        <f>IF(L775&gt;=9,1,0)</f>
        <v/>
      </c>
      <c r="S775" s="2">
        <f>IF(OR(L775=10,M775="Vinta"),1,0)</f>
        <v/>
      </c>
      <c r="T775" s="2">
        <f>IF(M775="Persa",1,0)</f>
        <v/>
      </c>
      <c r="U775" s="2" t="n"/>
      <c r="V775" s="2" t="n"/>
      <c r="W775" s="2" t="n"/>
      <c r="X775" s="2" t="n"/>
      <c r="Y775" s="17" t="n"/>
      <c r="Z775" s="17" t="n"/>
      <c r="AA775" s="17" t="n"/>
      <c r="AB775" s="2" t="n"/>
      <c r="AC775" s="2">
        <f>IF(B775="","",IF(AB775="",TODAY()-B775,AB775-B775))</f>
        <v/>
      </c>
      <c r="AD775" s="2" t="n"/>
      <c r="AE775" s="2" t="n"/>
      <c r="AF775" s="2" t="n"/>
      <c r="AG775" s="37">
        <f>IF(B775="","",MAX(B775,IF(U775="",0,U775),IF(W775="",0,W775),IF(AB775="",0,AB775),IF(AN775="",0,AN775)))</f>
        <v/>
      </c>
      <c r="AH775" s="11">
        <f>IF(AG775="","",TODAY()-AG775)</f>
        <v/>
      </c>
      <c r="AI775" s="11">
        <f>IF(B775="","",MIN(100,IF(J775&gt;=300000,20,IF(J775&gt;=200000,10,5))+IF(OR(C775="Referral",C775="Passaparola"),20,IF(OR(C775="Sito web",C775="LinkedIn",C775="Email marketing"),15,10))+IF(L775&gt;=8,25,IF(L775&gt;=6,18,IF(L775&gt;=4,12,5)))+IF(AND(V775&lt;&gt;"",V775&lt;&gt;"Non risponde",V775&lt;&gt;"Non interessato"),10,0)+IF(X775="Eseguita",10,0)+IF(Z775&gt;0,15,0)))</f>
        <v/>
      </c>
      <c r="AJ775" s="11">
        <f>IF(AI775="","",IF(AI775&gt;=80,"Hot",IF(AI775&gt;=60,"Alta",IF(AI775&gt;=40,"Media","Bassa"))))</f>
        <v/>
      </c>
      <c r="AK775" s="11">
        <f>IF(B775="","",IF(U775="",TODAY()-B775,U775-B775))</f>
        <v/>
      </c>
      <c r="AL775" s="11">
        <f>IF(B775="","",IF(M775="Vinta","Chiusa - vinta",IF(M775="Persa","Chiusa - persa",IF(AND(U775="",TODAY()-B775&gt;1),"Contattare subito",IF(AND(M775="In corso",AH775&gt;7),"Lead in stallo",IF(AND(AN775&lt;&gt;"",AN775&lt;TODAY(),M775="In corso"),"Follow-up scaduto",IF(AND(K775="Offerta",Y775="",W775&lt;&gt;"",TODAY()-W775&gt;3),"Verificare offerta","OK"))))))</f>
        <v/>
      </c>
      <c r="AM775" s="38" t="n"/>
      <c r="AN775" s="39" t="n"/>
      <c r="AO775" s="11">
        <f>IF(AND(AN775&lt;&gt;"",AN775&lt;TODAY(),M775="In corso"),1,0)</f>
        <v/>
      </c>
      <c r="AP775" s="84">
        <f>IF(B775="","",IF(OR(M775="Vinta",M775="Persa"),0,IF(AL775="Contattare subito",50,0)+IF(AL775="Follow-up scaduto",40,0)+IF(AL775="Lead in stallo",35,0)+IF(AJ775="Hot",30,IF(AJ775="Alta",20,IF(AJ775="Media",10,0)))+IF(AO775=1,10,0)+L775/10+ROW()/100000))</f>
        <v/>
      </c>
    </row>
    <row r="776">
      <c r="A776" s="2">
        <f>IF(B776="","",ROW()-1)</f>
        <v/>
      </c>
      <c r="B776" s="2" t="n"/>
      <c r="C776" s="2" t="n"/>
      <c r="D776" s="2" t="n"/>
      <c r="E776" s="2" t="n"/>
      <c r="F776" s="2" t="n"/>
      <c r="G776" s="2" t="n"/>
      <c r="H776" s="2" t="n"/>
      <c r="I776" s="2" t="n"/>
      <c r="J776" s="2" t="n"/>
      <c r="K776" s="2" t="n"/>
      <c r="L776" s="2">
        <f>IF(K776="","",IF(K776="Nuovo",1,IF(K776="Tentativo contatto",1,IF(K776="Contattato",2,IF(K776="Qualificato",4,IF(K776="Visita fissata",5,IF(K776="Visita effettuata",6,IF(K776="Trattativa",7,IF(K776="Offerta",8,IF(K776="Prenotazione",9,IF(K776="Venduto",10,""))))))))))))</f>
        <v/>
      </c>
      <c r="M776" s="2" t="n"/>
      <c r="N776" s="2">
        <f>IF(L776&gt;=4,1,0)</f>
        <v/>
      </c>
      <c r="O776" s="2">
        <f>IF(L776&gt;=6,1,0)</f>
        <v/>
      </c>
      <c r="P776" s="2">
        <f>IF(L776&gt;=7,1,0)</f>
        <v/>
      </c>
      <c r="Q776" s="2">
        <f>IF(L776&gt;=8,1,0)</f>
        <v/>
      </c>
      <c r="R776" s="2">
        <f>IF(L776&gt;=9,1,0)</f>
        <v/>
      </c>
      <c r="S776" s="2">
        <f>IF(OR(L776=10,M776="Vinta"),1,0)</f>
        <v/>
      </c>
      <c r="T776" s="2">
        <f>IF(M776="Persa",1,0)</f>
        <v/>
      </c>
      <c r="U776" s="2" t="n"/>
      <c r="V776" s="2" t="n"/>
      <c r="W776" s="2" t="n"/>
      <c r="X776" s="2" t="n"/>
      <c r="Y776" s="17" t="n"/>
      <c r="Z776" s="17" t="n"/>
      <c r="AA776" s="17" t="n"/>
      <c r="AB776" s="2" t="n"/>
      <c r="AC776" s="2">
        <f>IF(B776="","",IF(AB776="",TODAY()-B776,AB776-B776))</f>
        <v/>
      </c>
      <c r="AD776" s="2" t="n"/>
      <c r="AE776" s="2" t="n"/>
      <c r="AF776" s="2" t="n"/>
      <c r="AG776" s="37">
        <f>IF(B776="","",MAX(B776,IF(U776="",0,U776),IF(W776="",0,W776),IF(AB776="",0,AB776),IF(AN776="",0,AN776)))</f>
        <v/>
      </c>
      <c r="AH776" s="11">
        <f>IF(AG776="","",TODAY()-AG776)</f>
        <v/>
      </c>
      <c r="AI776" s="11">
        <f>IF(B776="","",MIN(100,IF(J776&gt;=300000,20,IF(J776&gt;=200000,10,5))+IF(OR(C776="Referral",C776="Passaparola"),20,IF(OR(C776="Sito web",C776="LinkedIn",C776="Email marketing"),15,10))+IF(L776&gt;=8,25,IF(L776&gt;=6,18,IF(L776&gt;=4,12,5)))+IF(AND(V776&lt;&gt;"",V776&lt;&gt;"Non risponde",V776&lt;&gt;"Non interessato"),10,0)+IF(X776="Eseguita",10,0)+IF(Z776&gt;0,15,0)))</f>
        <v/>
      </c>
      <c r="AJ776" s="11">
        <f>IF(AI776="","",IF(AI776&gt;=80,"Hot",IF(AI776&gt;=60,"Alta",IF(AI776&gt;=40,"Media","Bassa"))))</f>
        <v/>
      </c>
      <c r="AK776" s="11">
        <f>IF(B776="","",IF(U776="",TODAY()-B776,U776-B776))</f>
        <v/>
      </c>
      <c r="AL776" s="11">
        <f>IF(B776="","",IF(M776="Vinta","Chiusa - vinta",IF(M776="Persa","Chiusa - persa",IF(AND(U776="",TODAY()-B776&gt;1),"Contattare subito",IF(AND(M776="In corso",AH776&gt;7),"Lead in stallo",IF(AND(AN776&lt;&gt;"",AN776&lt;TODAY(),M776="In corso"),"Follow-up scaduto",IF(AND(K776="Offerta",Y776="",W776&lt;&gt;"",TODAY()-W776&gt;3),"Verificare offerta","OK"))))))</f>
        <v/>
      </c>
      <c r="AM776" s="38" t="n"/>
      <c r="AN776" s="39" t="n"/>
      <c r="AO776" s="11">
        <f>IF(AND(AN776&lt;&gt;"",AN776&lt;TODAY(),M776="In corso"),1,0)</f>
        <v/>
      </c>
      <c r="AP776" s="84">
        <f>IF(B776="","",IF(OR(M776="Vinta",M776="Persa"),0,IF(AL776="Contattare subito",50,0)+IF(AL776="Follow-up scaduto",40,0)+IF(AL776="Lead in stallo",35,0)+IF(AJ776="Hot",30,IF(AJ776="Alta",20,IF(AJ776="Media",10,0)))+IF(AO776=1,10,0)+L776/10+ROW()/100000))</f>
        <v/>
      </c>
    </row>
    <row r="777">
      <c r="A777" s="2">
        <f>IF(B777="","",ROW()-1)</f>
        <v/>
      </c>
      <c r="B777" s="2" t="n"/>
      <c r="C777" s="2" t="n"/>
      <c r="D777" s="2" t="n"/>
      <c r="E777" s="2" t="n"/>
      <c r="F777" s="2" t="n"/>
      <c r="G777" s="2" t="n"/>
      <c r="H777" s="2" t="n"/>
      <c r="I777" s="2" t="n"/>
      <c r="J777" s="2" t="n"/>
      <c r="K777" s="2" t="n"/>
      <c r="L777" s="2">
        <f>IF(K777="","",IF(K777="Nuovo",1,IF(K777="Tentativo contatto",1,IF(K777="Contattato",2,IF(K777="Qualificato",4,IF(K777="Visita fissata",5,IF(K777="Visita effettuata",6,IF(K777="Trattativa",7,IF(K777="Offerta",8,IF(K777="Prenotazione",9,IF(K777="Venduto",10,""))))))))))))</f>
        <v/>
      </c>
      <c r="M777" s="2" t="n"/>
      <c r="N777" s="2">
        <f>IF(L777&gt;=4,1,0)</f>
        <v/>
      </c>
      <c r="O777" s="2">
        <f>IF(L777&gt;=6,1,0)</f>
        <v/>
      </c>
      <c r="P777" s="2">
        <f>IF(L777&gt;=7,1,0)</f>
        <v/>
      </c>
      <c r="Q777" s="2">
        <f>IF(L777&gt;=8,1,0)</f>
        <v/>
      </c>
      <c r="R777" s="2">
        <f>IF(L777&gt;=9,1,0)</f>
        <v/>
      </c>
      <c r="S777" s="2">
        <f>IF(OR(L777=10,M777="Vinta"),1,0)</f>
        <v/>
      </c>
      <c r="T777" s="2">
        <f>IF(M777="Persa",1,0)</f>
        <v/>
      </c>
      <c r="U777" s="2" t="n"/>
      <c r="V777" s="2" t="n"/>
      <c r="W777" s="2" t="n"/>
      <c r="X777" s="2" t="n"/>
      <c r="Y777" s="17" t="n"/>
      <c r="Z777" s="17" t="n"/>
      <c r="AA777" s="17" t="n"/>
      <c r="AB777" s="2" t="n"/>
      <c r="AC777" s="2">
        <f>IF(B777="","",IF(AB777="",TODAY()-B777,AB777-B777))</f>
        <v/>
      </c>
      <c r="AD777" s="2" t="n"/>
      <c r="AE777" s="2" t="n"/>
      <c r="AF777" s="2" t="n"/>
      <c r="AG777" s="37">
        <f>IF(B777="","",MAX(B777,IF(U777="",0,U777),IF(W777="",0,W777),IF(AB777="",0,AB777),IF(AN777="",0,AN777)))</f>
        <v/>
      </c>
      <c r="AH777" s="11">
        <f>IF(AG777="","",TODAY()-AG777)</f>
        <v/>
      </c>
      <c r="AI777" s="11">
        <f>IF(B777="","",MIN(100,IF(J777&gt;=300000,20,IF(J777&gt;=200000,10,5))+IF(OR(C777="Referral",C777="Passaparola"),20,IF(OR(C777="Sito web",C777="LinkedIn",C777="Email marketing"),15,10))+IF(L777&gt;=8,25,IF(L777&gt;=6,18,IF(L777&gt;=4,12,5)))+IF(AND(V777&lt;&gt;"",V777&lt;&gt;"Non risponde",V777&lt;&gt;"Non interessato"),10,0)+IF(X777="Eseguita",10,0)+IF(Z777&gt;0,15,0)))</f>
        <v/>
      </c>
      <c r="AJ777" s="11">
        <f>IF(AI777="","",IF(AI777&gt;=80,"Hot",IF(AI777&gt;=60,"Alta",IF(AI777&gt;=40,"Media","Bassa"))))</f>
        <v/>
      </c>
      <c r="AK777" s="11">
        <f>IF(B777="","",IF(U777="",TODAY()-B777,U777-B777))</f>
        <v/>
      </c>
      <c r="AL777" s="11">
        <f>IF(B777="","",IF(M777="Vinta","Chiusa - vinta",IF(M777="Persa","Chiusa - persa",IF(AND(U777="",TODAY()-B777&gt;1),"Contattare subito",IF(AND(M777="In corso",AH777&gt;7),"Lead in stallo",IF(AND(AN777&lt;&gt;"",AN777&lt;TODAY(),M777="In corso"),"Follow-up scaduto",IF(AND(K777="Offerta",Y777="",W777&lt;&gt;"",TODAY()-W777&gt;3),"Verificare offerta","OK"))))))</f>
        <v/>
      </c>
      <c r="AM777" s="38" t="n"/>
      <c r="AN777" s="39" t="n"/>
      <c r="AO777" s="11">
        <f>IF(AND(AN777&lt;&gt;"",AN777&lt;TODAY(),M777="In corso"),1,0)</f>
        <v/>
      </c>
      <c r="AP777" s="84">
        <f>IF(B777="","",IF(OR(M777="Vinta",M777="Persa"),0,IF(AL777="Contattare subito",50,0)+IF(AL777="Follow-up scaduto",40,0)+IF(AL777="Lead in stallo",35,0)+IF(AJ777="Hot",30,IF(AJ777="Alta",20,IF(AJ777="Media",10,0)))+IF(AO777=1,10,0)+L777/10+ROW()/100000))</f>
        <v/>
      </c>
    </row>
    <row r="778">
      <c r="A778" s="2">
        <f>IF(B778="","",ROW()-1)</f>
        <v/>
      </c>
      <c r="B778" s="2" t="n"/>
      <c r="C778" s="2" t="n"/>
      <c r="D778" s="2" t="n"/>
      <c r="E778" s="2" t="n"/>
      <c r="F778" s="2" t="n"/>
      <c r="G778" s="2" t="n"/>
      <c r="H778" s="2" t="n"/>
      <c r="I778" s="2" t="n"/>
      <c r="J778" s="2" t="n"/>
      <c r="K778" s="2" t="n"/>
      <c r="L778" s="2">
        <f>IF(K778="","",IF(K778="Nuovo",1,IF(K778="Tentativo contatto",1,IF(K778="Contattato",2,IF(K778="Qualificato",4,IF(K778="Visita fissata",5,IF(K778="Visita effettuata",6,IF(K778="Trattativa",7,IF(K778="Offerta",8,IF(K778="Prenotazione",9,IF(K778="Venduto",10,""))))))))))))</f>
        <v/>
      </c>
      <c r="M778" s="2" t="n"/>
      <c r="N778" s="2">
        <f>IF(L778&gt;=4,1,0)</f>
        <v/>
      </c>
      <c r="O778" s="2">
        <f>IF(L778&gt;=6,1,0)</f>
        <v/>
      </c>
      <c r="P778" s="2">
        <f>IF(L778&gt;=7,1,0)</f>
        <v/>
      </c>
      <c r="Q778" s="2">
        <f>IF(L778&gt;=8,1,0)</f>
        <v/>
      </c>
      <c r="R778" s="2">
        <f>IF(L778&gt;=9,1,0)</f>
        <v/>
      </c>
      <c r="S778" s="2">
        <f>IF(OR(L778=10,M778="Vinta"),1,0)</f>
        <v/>
      </c>
      <c r="T778" s="2">
        <f>IF(M778="Persa",1,0)</f>
        <v/>
      </c>
      <c r="U778" s="2" t="n"/>
      <c r="V778" s="2" t="n"/>
      <c r="W778" s="2" t="n"/>
      <c r="X778" s="2" t="n"/>
      <c r="Y778" s="17" t="n"/>
      <c r="Z778" s="17" t="n"/>
      <c r="AA778" s="17" t="n"/>
      <c r="AB778" s="2" t="n"/>
      <c r="AC778" s="2">
        <f>IF(B778="","",IF(AB778="",TODAY()-B778,AB778-B778))</f>
        <v/>
      </c>
      <c r="AD778" s="2" t="n"/>
      <c r="AE778" s="2" t="n"/>
      <c r="AF778" s="2" t="n"/>
      <c r="AG778" s="37">
        <f>IF(B778="","",MAX(B778,IF(U778="",0,U778),IF(W778="",0,W778),IF(AB778="",0,AB778),IF(AN778="",0,AN778)))</f>
        <v/>
      </c>
      <c r="AH778" s="11">
        <f>IF(AG778="","",TODAY()-AG778)</f>
        <v/>
      </c>
      <c r="AI778" s="11">
        <f>IF(B778="","",MIN(100,IF(J778&gt;=300000,20,IF(J778&gt;=200000,10,5))+IF(OR(C778="Referral",C778="Passaparola"),20,IF(OR(C778="Sito web",C778="LinkedIn",C778="Email marketing"),15,10))+IF(L778&gt;=8,25,IF(L778&gt;=6,18,IF(L778&gt;=4,12,5)))+IF(AND(V778&lt;&gt;"",V778&lt;&gt;"Non risponde",V778&lt;&gt;"Non interessato"),10,0)+IF(X778="Eseguita",10,0)+IF(Z778&gt;0,15,0)))</f>
        <v/>
      </c>
      <c r="AJ778" s="11">
        <f>IF(AI778="","",IF(AI778&gt;=80,"Hot",IF(AI778&gt;=60,"Alta",IF(AI778&gt;=40,"Media","Bassa"))))</f>
        <v/>
      </c>
      <c r="AK778" s="11">
        <f>IF(B778="","",IF(U778="",TODAY()-B778,U778-B778))</f>
        <v/>
      </c>
      <c r="AL778" s="11">
        <f>IF(B778="","",IF(M778="Vinta","Chiusa - vinta",IF(M778="Persa","Chiusa - persa",IF(AND(U778="",TODAY()-B778&gt;1),"Contattare subito",IF(AND(M778="In corso",AH778&gt;7),"Lead in stallo",IF(AND(AN778&lt;&gt;"",AN778&lt;TODAY(),M778="In corso"),"Follow-up scaduto",IF(AND(K778="Offerta",Y778="",W778&lt;&gt;"",TODAY()-W778&gt;3),"Verificare offerta","OK"))))))</f>
        <v/>
      </c>
      <c r="AM778" s="38" t="n"/>
      <c r="AN778" s="39" t="n"/>
      <c r="AO778" s="11">
        <f>IF(AND(AN778&lt;&gt;"",AN778&lt;TODAY(),M778="In corso"),1,0)</f>
        <v/>
      </c>
      <c r="AP778" s="84">
        <f>IF(B778="","",IF(OR(M778="Vinta",M778="Persa"),0,IF(AL778="Contattare subito",50,0)+IF(AL778="Follow-up scaduto",40,0)+IF(AL778="Lead in stallo",35,0)+IF(AJ778="Hot",30,IF(AJ778="Alta",20,IF(AJ778="Media",10,0)))+IF(AO778=1,10,0)+L778/10+ROW()/100000))</f>
        <v/>
      </c>
    </row>
    <row r="779">
      <c r="A779" s="2">
        <f>IF(B779="","",ROW()-1)</f>
        <v/>
      </c>
      <c r="B779" s="2" t="n"/>
      <c r="C779" s="2" t="n"/>
      <c r="D779" s="2" t="n"/>
      <c r="E779" s="2" t="n"/>
      <c r="F779" s="2" t="n"/>
      <c r="G779" s="2" t="n"/>
      <c r="H779" s="2" t="n"/>
      <c r="I779" s="2" t="n"/>
      <c r="J779" s="2" t="n"/>
      <c r="K779" s="2" t="n"/>
      <c r="L779" s="2">
        <f>IF(K779="","",IF(K779="Nuovo",1,IF(K779="Tentativo contatto",1,IF(K779="Contattato",2,IF(K779="Qualificato",4,IF(K779="Visita fissata",5,IF(K779="Visita effettuata",6,IF(K779="Trattativa",7,IF(K779="Offerta",8,IF(K779="Prenotazione",9,IF(K779="Venduto",10,""))))))))))))</f>
        <v/>
      </c>
      <c r="M779" s="2" t="n"/>
      <c r="N779" s="2">
        <f>IF(L779&gt;=4,1,0)</f>
        <v/>
      </c>
      <c r="O779" s="2">
        <f>IF(L779&gt;=6,1,0)</f>
        <v/>
      </c>
      <c r="P779" s="2">
        <f>IF(L779&gt;=7,1,0)</f>
        <v/>
      </c>
      <c r="Q779" s="2">
        <f>IF(L779&gt;=8,1,0)</f>
        <v/>
      </c>
      <c r="R779" s="2">
        <f>IF(L779&gt;=9,1,0)</f>
        <v/>
      </c>
      <c r="S779" s="2">
        <f>IF(OR(L779=10,M779="Vinta"),1,0)</f>
        <v/>
      </c>
      <c r="T779" s="2">
        <f>IF(M779="Persa",1,0)</f>
        <v/>
      </c>
      <c r="U779" s="2" t="n"/>
      <c r="V779" s="2" t="n"/>
      <c r="W779" s="2" t="n"/>
      <c r="X779" s="2" t="n"/>
      <c r="Y779" s="17" t="n"/>
      <c r="Z779" s="17" t="n"/>
      <c r="AA779" s="17" t="n"/>
      <c r="AB779" s="2" t="n"/>
      <c r="AC779" s="2">
        <f>IF(B779="","",IF(AB779="",TODAY()-B779,AB779-B779))</f>
        <v/>
      </c>
      <c r="AD779" s="2" t="n"/>
      <c r="AE779" s="2" t="n"/>
      <c r="AF779" s="2" t="n"/>
      <c r="AG779" s="37">
        <f>IF(B779="","",MAX(B779,IF(U779="",0,U779),IF(W779="",0,W779),IF(AB779="",0,AB779),IF(AN779="",0,AN779)))</f>
        <v/>
      </c>
      <c r="AH779" s="11">
        <f>IF(AG779="","",TODAY()-AG779)</f>
        <v/>
      </c>
      <c r="AI779" s="11">
        <f>IF(B779="","",MIN(100,IF(J779&gt;=300000,20,IF(J779&gt;=200000,10,5))+IF(OR(C779="Referral",C779="Passaparola"),20,IF(OR(C779="Sito web",C779="LinkedIn",C779="Email marketing"),15,10))+IF(L779&gt;=8,25,IF(L779&gt;=6,18,IF(L779&gt;=4,12,5)))+IF(AND(V779&lt;&gt;"",V779&lt;&gt;"Non risponde",V779&lt;&gt;"Non interessato"),10,0)+IF(X779="Eseguita",10,0)+IF(Z779&gt;0,15,0)))</f>
        <v/>
      </c>
      <c r="AJ779" s="11">
        <f>IF(AI779="","",IF(AI779&gt;=80,"Hot",IF(AI779&gt;=60,"Alta",IF(AI779&gt;=40,"Media","Bassa"))))</f>
        <v/>
      </c>
      <c r="AK779" s="11">
        <f>IF(B779="","",IF(U779="",TODAY()-B779,U779-B779))</f>
        <v/>
      </c>
      <c r="AL779" s="11">
        <f>IF(B779="","",IF(M779="Vinta","Chiusa - vinta",IF(M779="Persa","Chiusa - persa",IF(AND(U779="",TODAY()-B779&gt;1),"Contattare subito",IF(AND(M779="In corso",AH779&gt;7),"Lead in stallo",IF(AND(AN779&lt;&gt;"",AN779&lt;TODAY(),M779="In corso"),"Follow-up scaduto",IF(AND(K779="Offerta",Y779="",W779&lt;&gt;"",TODAY()-W779&gt;3),"Verificare offerta","OK"))))))</f>
        <v/>
      </c>
      <c r="AM779" s="38" t="n"/>
      <c r="AN779" s="39" t="n"/>
      <c r="AO779" s="11">
        <f>IF(AND(AN779&lt;&gt;"",AN779&lt;TODAY(),M779="In corso"),1,0)</f>
        <v/>
      </c>
      <c r="AP779" s="84">
        <f>IF(B779="","",IF(OR(M779="Vinta",M779="Persa"),0,IF(AL779="Contattare subito",50,0)+IF(AL779="Follow-up scaduto",40,0)+IF(AL779="Lead in stallo",35,0)+IF(AJ779="Hot",30,IF(AJ779="Alta",20,IF(AJ779="Media",10,0)))+IF(AO779=1,10,0)+L779/10+ROW()/100000))</f>
        <v/>
      </c>
    </row>
    <row r="780">
      <c r="A780" s="2">
        <f>IF(B780="","",ROW()-1)</f>
        <v/>
      </c>
      <c r="B780" s="2" t="n"/>
      <c r="C780" s="2" t="n"/>
      <c r="D780" s="2" t="n"/>
      <c r="E780" s="2" t="n"/>
      <c r="F780" s="2" t="n"/>
      <c r="G780" s="2" t="n"/>
      <c r="H780" s="2" t="n"/>
      <c r="I780" s="2" t="n"/>
      <c r="J780" s="2" t="n"/>
      <c r="K780" s="2" t="n"/>
      <c r="L780" s="2">
        <f>IF(K780="","",IF(K780="Nuovo",1,IF(K780="Tentativo contatto",1,IF(K780="Contattato",2,IF(K780="Qualificato",4,IF(K780="Visita fissata",5,IF(K780="Visita effettuata",6,IF(K780="Trattativa",7,IF(K780="Offerta",8,IF(K780="Prenotazione",9,IF(K780="Venduto",10,""))))))))))))</f>
        <v/>
      </c>
      <c r="M780" s="2" t="n"/>
      <c r="N780" s="2">
        <f>IF(L780&gt;=4,1,0)</f>
        <v/>
      </c>
      <c r="O780" s="2">
        <f>IF(L780&gt;=6,1,0)</f>
        <v/>
      </c>
      <c r="P780" s="2">
        <f>IF(L780&gt;=7,1,0)</f>
        <v/>
      </c>
      <c r="Q780" s="2">
        <f>IF(L780&gt;=8,1,0)</f>
        <v/>
      </c>
      <c r="R780" s="2">
        <f>IF(L780&gt;=9,1,0)</f>
        <v/>
      </c>
      <c r="S780" s="2">
        <f>IF(OR(L780=10,M780="Vinta"),1,0)</f>
        <v/>
      </c>
      <c r="T780" s="2">
        <f>IF(M780="Persa",1,0)</f>
        <v/>
      </c>
      <c r="U780" s="2" t="n"/>
      <c r="V780" s="2" t="n"/>
      <c r="W780" s="2" t="n"/>
      <c r="X780" s="2" t="n"/>
      <c r="Y780" s="17" t="n"/>
      <c r="Z780" s="17" t="n"/>
      <c r="AA780" s="17" t="n"/>
      <c r="AB780" s="2" t="n"/>
      <c r="AC780" s="2">
        <f>IF(B780="","",IF(AB780="",TODAY()-B780,AB780-B780))</f>
        <v/>
      </c>
      <c r="AD780" s="2" t="n"/>
      <c r="AE780" s="2" t="n"/>
      <c r="AF780" s="2" t="n"/>
      <c r="AG780" s="37">
        <f>IF(B780="","",MAX(B780,IF(U780="",0,U780),IF(W780="",0,W780),IF(AB780="",0,AB780),IF(AN780="",0,AN780)))</f>
        <v/>
      </c>
      <c r="AH780" s="11">
        <f>IF(AG780="","",TODAY()-AG780)</f>
        <v/>
      </c>
      <c r="AI780" s="11">
        <f>IF(B780="","",MIN(100,IF(J780&gt;=300000,20,IF(J780&gt;=200000,10,5))+IF(OR(C780="Referral",C780="Passaparola"),20,IF(OR(C780="Sito web",C780="LinkedIn",C780="Email marketing"),15,10))+IF(L780&gt;=8,25,IF(L780&gt;=6,18,IF(L780&gt;=4,12,5)))+IF(AND(V780&lt;&gt;"",V780&lt;&gt;"Non risponde",V780&lt;&gt;"Non interessato"),10,0)+IF(X780="Eseguita",10,0)+IF(Z780&gt;0,15,0)))</f>
        <v/>
      </c>
      <c r="AJ780" s="11">
        <f>IF(AI780="","",IF(AI780&gt;=80,"Hot",IF(AI780&gt;=60,"Alta",IF(AI780&gt;=40,"Media","Bassa"))))</f>
        <v/>
      </c>
      <c r="AK780" s="11">
        <f>IF(B780="","",IF(U780="",TODAY()-B780,U780-B780))</f>
        <v/>
      </c>
      <c r="AL780" s="11">
        <f>IF(B780="","",IF(M780="Vinta","Chiusa - vinta",IF(M780="Persa","Chiusa - persa",IF(AND(U780="",TODAY()-B780&gt;1),"Contattare subito",IF(AND(M780="In corso",AH780&gt;7),"Lead in stallo",IF(AND(AN780&lt;&gt;"",AN780&lt;TODAY(),M780="In corso"),"Follow-up scaduto",IF(AND(K780="Offerta",Y780="",W780&lt;&gt;"",TODAY()-W780&gt;3),"Verificare offerta","OK"))))))</f>
        <v/>
      </c>
      <c r="AM780" s="38" t="n"/>
      <c r="AN780" s="39" t="n"/>
      <c r="AO780" s="11">
        <f>IF(AND(AN780&lt;&gt;"",AN780&lt;TODAY(),M780="In corso"),1,0)</f>
        <v/>
      </c>
      <c r="AP780" s="84">
        <f>IF(B780="","",IF(OR(M780="Vinta",M780="Persa"),0,IF(AL780="Contattare subito",50,0)+IF(AL780="Follow-up scaduto",40,0)+IF(AL780="Lead in stallo",35,0)+IF(AJ780="Hot",30,IF(AJ780="Alta",20,IF(AJ780="Media",10,0)))+IF(AO780=1,10,0)+L780/10+ROW()/100000))</f>
        <v/>
      </c>
    </row>
    <row r="781">
      <c r="A781" s="2">
        <f>IF(B781="","",ROW()-1)</f>
        <v/>
      </c>
      <c r="B781" s="2" t="n"/>
      <c r="C781" s="2" t="n"/>
      <c r="D781" s="2" t="n"/>
      <c r="E781" s="2" t="n"/>
      <c r="F781" s="2" t="n"/>
      <c r="G781" s="2" t="n"/>
      <c r="H781" s="2" t="n"/>
      <c r="I781" s="2" t="n"/>
      <c r="J781" s="2" t="n"/>
      <c r="K781" s="2" t="n"/>
      <c r="L781" s="2">
        <f>IF(K781="","",IF(K781="Nuovo",1,IF(K781="Tentativo contatto",1,IF(K781="Contattato",2,IF(K781="Qualificato",4,IF(K781="Visita fissata",5,IF(K781="Visita effettuata",6,IF(K781="Trattativa",7,IF(K781="Offerta",8,IF(K781="Prenotazione",9,IF(K781="Venduto",10,""))))))))))))</f>
        <v/>
      </c>
      <c r="M781" s="2" t="n"/>
      <c r="N781" s="2">
        <f>IF(L781&gt;=4,1,0)</f>
        <v/>
      </c>
      <c r="O781" s="2">
        <f>IF(L781&gt;=6,1,0)</f>
        <v/>
      </c>
      <c r="P781" s="2">
        <f>IF(L781&gt;=7,1,0)</f>
        <v/>
      </c>
      <c r="Q781" s="2">
        <f>IF(L781&gt;=8,1,0)</f>
        <v/>
      </c>
      <c r="R781" s="2">
        <f>IF(L781&gt;=9,1,0)</f>
        <v/>
      </c>
      <c r="S781" s="2">
        <f>IF(OR(L781=10,M781="Vinta"),1,0)</f>
        <v/>
      </c>
      <c r="T781" s="2">
        <f>IF(M781="Persa",1,0)</f>
        <v/>
      </c>
      <c r="U781" s="2" t="n"/>
      <c r="V781" s="2" t="n"/>
      <c r="W781" s="2" t="n"/>
      <c r="X781" s="2" t="n"/>
      <c r="Y781" s="17" t="n"/>
      <c r="Z781" s="17" t="n"/>
      <c r="AA781" s="17" t="n"/>
      <c r="AB781" s="2" t="n"/>
      <c r="AC781" s="2">
        <f>IF(B781="","",IF(AB781="",TODAY()-B781,AB781-B781))</f>
        <v/>
      </c>
      <c r="AD781" s="2" t="n"/>
      <c r="AE781" s="2" t="n"/>
      <c r="AF781" s="2" t="n"/>
      <c r="AG781" s="37">
        <f>IF(B781="","",MAX(B781,IF(U781="",0,U781),IF(W781="",0,W781),IF(AB781="",0,AB781),IF(AN781="",0,AN781)))</f>
        <v/>
      </c>
      <c r="AH781" s="11">
        <f>IF(AG781="","",TODAY()-AG781)</f>
        <v/>
      </c>
      <c r="AI781" s="11">
        <f>IF(B781="","",MIN(100,IF(J781&gt;=300000,20,IF(J781&gt;=200000,10,5))+IF(OR(C781="Referral",C781="Passaparola"),20,IF(OR(C781="Sito web",C781="LinkedIn",C781="Email marketing"),15,10))+IF(L781&gt;=8,25,IF(L781&gt;=6,18,IF(L781&gt;=4,12,5)))+IF(AND(V781&lt;&gt;"",V781&lt;&gt;"Non risponde",V781&lt;&gt;"Non interessato"),10,0)+IF(X781="Eseguita",10,0)+IF(Z781&gt;0,15,0)))</f>
        <v/>
      </c>
      <c r="AJ781" s="11">
        <f>IF(AI781="","",IF(AI781&gt;=80,"Hot",IF(AI781&gt;=60,"Alta",IF(AI781&gt;=40,"Media","Bassa"))))</f>
        <v/>
      </c>
      <c r="AK781" s="11">
        <f>IF(B781="","",IF(U781="",TODAY()-B781,U781-B781))</f>
        <v/>
      </c>
      <c r="AL781" s="11">
        <f>IF(B781="","",IF(M781="Vinta","Chiusa - vinta",IF(M781="Persa","Chiusa - persa",IF(AND(U781="",TODAY()-B781&gt;1),"Contattare subito",IF(AND(M781="In corso",AH781&gt;7),"Lead in stallo",IF(AND(AN781&lt;&gt;"",AN781&lt;TODAY(),M781="In corso"),"Follow-up scaduto",IF(AND(K781="Offerta",Y781="",W781&lt;&gt;"",TODAY()-W781&gt;3),"Verificare offerta","OK"))))))</f>
        <v/>
      </c>
      <c r="AM781" s="38" t="n"/>
      <c r="AN781" s="39" t="n"/>
      <c r="AO781" s="11">
        <f>IF(AND(AN781&lt;&gt;"",AN781&lt;TODAY(),M781="In corso"),1,0)</f>
        <v/>
      </c>
      <c r="AP781" s="84">
        <f>IF(B781="","",IF(OR(M781="Vinta",M781="Persa"),0,IF(AL781="Contattare subito",50,0)+IF(AL781="Follow-up scaduto",40,0)+IF(AL781="Lead in stallo",35,0)+IF(AJ781="Hot",30,IF(AJ781="Alta",20,IF(AJ781="Media",10,0)))+IF(AO781=1,10,0)+L781/10+ROW()/100000))</f>
        <v/>
      </c>
    </row>
    <row r="782">
      <c r="A782" s="2">
        <f>IF(B782="","",ROW()-1)</f>
        <v/>
      </c>
      <c r="B782" s="2" t="n"/>
      <c r="C782" s="2" t="n"/>
      <c r="D782" s="2" t="n"/>
      <c r="E782" s="2" t="n"/>
      <c r="F782" s="2" t="n"/>
      <c r="G782" s="2" t="n"/>
      <c r="H782" s="2" t="n"/>
      <c r="I782" s="2" t="n"/>
      <c r="J782" s="2" t="n"/>
      <c r="K782" s="2" t="n"/>
      <c r="L782" s="2">
        <f>IF(K782="","",IF(K782="Nuovo",1,IF(K782="Tentativo contatto",1,IF(K782="Contattato",2,IF(K782="Qualificato",4,IF(K782="Visita fissata",5,IF(K782="Visita effettuata",6,IF(K782="Trattativa",7,IF(K782="Offerta",8,IF(K782="Prenotazione",9,IF(K782="Venduto",10,""))))))))))))</f>
        <v/>
      </c>
      <c r="M782" s="2" t="n"/>
      <c r="N782" s="2">
        <f>IF(L782&gt;=4,1,0)</f>
        <v/>
      </c>
      <c r="O782" s="2">
        <f>IF(L782&gt;=6,1,0)</f>
        <v/>
      </c>
      <c r="P782" s="2">
        <f>IF(L782&gt;=7,1,0)</f>
        <v/>
      </c>
      <c r="Q782" s="2">
        <f>IF(L782&gt;=8,1,0)</f>
        <v/>
      </c>
      <c r="R782" s="2">
        <f>IF(L782&gt;=9,1,0)</f>
        <v/>
      </c>
      <c r="S782" s="2">
        <f>IF(OR(L782=10,M782="Vinta"),1,0)</f>
        <v/>
      </c>
      <c r="T782" s="2">
        <f>IF(M782="Persa",1,0)</f>
        <v/>
      </c>
      <c r="U782" s="2" t="n"/>
      <c r="V782" s="2" t="n"/>
      <c r="W782" s="2" t="n"/>
      <c r="X782" s="2" t="n"/>
      <c r="Y782" s="17" t="n"/>
      <c r="Z782" s="17" t="n"/>
      <c r="AA782" s="17" t="n"/>
      <c r="AB782" s="2" t="n"/>
      <c r="AC782" s="2">
        <f>IF(B782="","",IF(AB782="",TODAY()-B782,AB782-B782))</f>
        <v/>
      </c>
      <c r="AD782" s="2" t="n"/>
      <c r="AE782" s="2" t="n"/>
      <c r="AF782" s="2" t="n"/>
      <c r="AG782" s="37">
        <f>IF(B782="","",MAX(B782,IF(U782="",0,U782),IF(W782="",0,W782),IF(AB782="",0,AB782),IF(AN782="",0,AN782)))</f>
        <v/>
      </c>
      <c r="AH782" s="11">
        <f>IF(AG782="","",TODAY()-AG782)</f>
        <v/>
      </c>
      <c r="AI782" s="11">
        <f>IF(B782="","",MIN(100,IF(J782&gt;=300000,20,IF(J782&gt;=200000,10,5))+IF(OR(C782="Referral",C782="Passaparola"),20,IF(OR(C782="Sito web",C782="LinkedIn",C782="Email marketing"),15,10))+IF(L782&gt;=8,25,IF(L782&gt;=6,18,IF(L782&gt;=4,12,5)))+IF(AND(V782&lt;&gt;"",V782&lt;&gt;"Non risponde",V782&lt;&gt;"Non interessato"),10,0)+IF(X782="Eseguita",10,0)+IF(Z782&gt;0,15,0)))</f>
        <v/>
      </c>
      <c r="AJ782" s="11">
        <f>IF(AI782="","",IF(AI782&gt;=80,"Hot",IF(AI782&gt;=60,"Alta",IF(AI782&gt;=40,"Media","Bassa"))))</f>
        <v/>
      </c>
      <c r="AK782" s="11">
        <f>IF(B782="","",IF(U782="",TODAY()-B782,U782-B782))</f>
        <v/>
      </c>
      <c r="AL782" s="11">
        <f>IF(B782="","",IF(M782="Vinta","Chiusa - vinta",IF(M782="Persa","Chiusa - persa",IF(AND(U782="",TODAY()-B782&gt;1),"Contattare subito",IF(AND(M782="In corso",AH782&gt;7),"Lead in stallo",IF(AND(AN782&lt;&gt;"",AN782&lt;TODAY(),M782="In corso"),"Follow-up scaduto",IF(AND(K782="Offerta",Y782="",W782&lt;&gt;"",TODAY()-W782&gt;3),"Verificare offerta","OK"))))))</f>
        <v/>
      </c>
      <c r="AM782" s="38" t="n"/>
      <c r="AN782" s="39" t="n"/>
      <c r="AO782" s="11">
        <f>IF(AND(AN782&lt;&gt;"",AN782&lt;TODAY(),M782="In corso"),1,0)</f>
        <v/>
      </c>
      <c r="AP782" s="84">
        <f>IF(B782="","",IF(OR(M782="Vinta",M782="Persa"),0,IF(AL782="Contattare subito",50,0)+IF(AL782="Follow-up scaduto",40,0)+IF(AL782="Lead in stallo",35,0)+IF(AJ782="Hot",30,IF(AJ782="Alta",20,IF(AJ782="Media",10,0)))+IF(AO782=1,10,0)+L782/10+ROW()/100000))</f>
        <v/>
      </c>
    </row>
    <row r="783">
      <c r="A783" s="2">
        <f>IF(B783="","",ROW()-1)</f>
        <v/>
      </c>
      <c r="B783" s="2" t="n"/>
      <c r="C783" s="2" t="n"/>
      <c r="D783" s="2" t="n"/>
      <c r="E783" s="2" t="n"/>
      <c r="F783" s="2" t="n"/>
      <c r="G783" s="2" t="n"/>
      <c r="H783" s="2" t="n"/>
      <c r="I783" s="2" t="n"/>
      <c r="J783" s="2" t="n"/>
      <c r="K783" s="2" t="n"/>
      <c r="L783" s="2">
        <f>IF(K783="","",IF(K783="Nuovo",1,IF(K783="Tentativo contatto",1,IF(K783="Contattato",2,IF(K783="Qualificato",4,IF(K783="Visita fissata",5,IF(K783="Visita effettuata",6,IF(K783="Trattativa",7,IF(K783="Offerta",8,IF(K783="Prenotazione",9,IF(K783="Venduto",10,""))))))))))))</f>
        <v/>
      </c>
      <c r="M783" s="2" t="n"/>
      <c r="N783" s="2">
        <f>IF(L783&gt;=4,1,0)</f>
        <v/>
      </c>
      <c r="O783" s="2">
        <f>IF(L783&gt;=6,1,0)</f>
        <v/>
      </c>
      <c r="P783" s="2">
        <f>IF(L783&gt;=7,1,0)</f>
        <v/>
      </c>
      <c r="Q783" s="2">
        <f>IF(L783&gt;=8,1,0)</f>
        <v/>
      </c>
      <c r="R783" s="2">
        <f>IF(L783&gt;=9,1,0)</f>
        <v/>
      </c>
      <c r="S783" s="2">
        <f>IF(OR(L783=10,M783="Vinta"),1,0)</f>
        <v/>
      </c>
      <c r="T783" s="2">
        <f>IF(M783="Persa",1,0)</f>
        <v/>
      </c>
      <c r="U783" s="2" t="n"/>
      <c r="V783" s="2" t="n"/>
      <c r="W783" s="2" t="n"/>
      <c r="X783" s="2" t="n"/>
      <c r="Y783" s="17" t="n"/>
      <c r="Z783" s="17" t="n"/>
      <c r="AA783" s="17" t="n"/>
      <c r="AB783" s="2" t="n"/>
      <c r="AC783" s="2">
        <f>IF(B783="","",IF(AB783="",TODAY()-B783,AB783-B783))</f>
        <v/>
      </c>
      <c r="AD783" s="2" t="n"/>
      <c r="AE783" s="2" t="n"/>
      <c r="AF783" s="2" t="n"/>
      <c r="AG783" s="37">
        <f>IF(B783="","",MAX(B783,IF(U783="",0,U783),IF(W783="",0,W783),IF(AB783="",0,AB783),IF(AN783="",0,AN783)))</f>
        <v/>
      </c>
      <c r="AH783" s="11">
        <f>IF(AG783="","",TODAY()-AG783)</f>
        <v/>
      </c>
      <c r="AI783" s="11">
        <f>IF(B783="","",MIN(100,IF(J783&gt;=300000,20,IF(J783&gt;=200000,10,5))+IF(OR(C783="Referral",C783="Passaparola"),20,IF(OR(C783="Sito web",C783="LinkedIn",C783="Email marketing"),15,10))+IF(L783&gt;=8,25,IF(L783&gt;=6,18,IF(L783&gt;=4,12,5)))+IF(AND(V783&lt;&gt;"",V783&lt;&gt;"Non risponde",V783&lt;&gt;"Non interessato"),10,0)+IF(X783="Eseguita",10,0)+IF(Z783&gt;0,15,0)))</f>
        <v/>
      </c>
      <c r="AJ783" s="11">
        <f>IF(AI783="","",IF(AI783&gt;=80,"Hot",IF(AI783&gt;=60,"Alta",IF(AI783&gt;=40,"Media","Bassa"))))</f>
        <v/>
      </c>
      <c r="AK783" s="11">
        <f>IF(B783="","",IF(U783="",TODAY()-B783,U783-B783))</f>
        <v/>
      </c>
      <c r="AL783" s="11">
        <f>IF(B783="","",IF(M783="Vinta","Chiusa - vinta",IF(M783="Persa","Chiusa - persa",IF(AND(U783="",TODAY()-B783&gt;1),"Contattare subito",IF(AND(M783="In corso",AH783&gt;7),"Lead in stallo",IF(AND(AN783&lt;&gt;"",AN783&lt;TODAY(),M783="In corso"),"Follow-up scaduto",IF(AND(K783="Offerta",Y783="",W783&lt;&gt;"",TODAY()-W783&gt;3),"Verificare offerta","OK"))))))</f>
        <v/>
      </c>
      <c r="AM783" s="38" t="n"/>
      <c r="AN783" s="39" t="n"/>
      <c r="AO783" s="11">
        <f>IF(AND(AN783&lt;&gt;"",AN783&lt;TODAY(),M783="In corso"),1,0)</f>
        <v/>
      </c>
      <c r="AP783" s="84">
        <f>IF(B783="","",IF(OR(M783="Vinta",M783="Persa"),0,IF(AL783="Contattare subito",50,0)+IF(AL783="Follow-up scaduto",40,0)+IF(AL783="Lead in stallo",35,0)+IF(AJ783="Hot",30,IF(AJ783="Alta",20,IF(AJ783="Media",10,0)))+IF(AO783=1,10,0)+L783/10+ROW()/100000))</f>
        <v/>
      </c>
    </row>
    <row r="784">
      <c r="A784" s="2">
        <f>IF(B784="","",ROW()-1)</f>
        <v/>
      </c>
      <c r="B784" s="2" t="n"/>
      <c r="C784" s="2" t="n"/>
      <c r="D784" s="2" t="n"/>
      <c r="E784" s="2" t="n"/>
      <c r="F784" s="2" t="n"/>
      <c r="G784" s="2" t="n"/>
      <c r="H784" s="2" t="n"/>
      <c r="I784" s="2" t="n"/>
      <c r="J784" s="2" t="n"/>
      <c r="K784" s="2" t="n"/>
      <c r="L784" s="2">
        <f>IF(K784="","",IF(K784="Nuovo",1,IF(K784="Tentativo contatto",1,IF(K784="Contattato",2,IF(K784="Qualificato",4,IF(K784="Visita fissata",5,IF(K784="Visita effettuata",6,IF(K784="Trattativa",7,IF(K784="Offerta",8,IF(K784="Prenotazione",9,IF(K784="Venduto",10,""))))))))))))</f>
        <v/>
      </c>
      <c r="M784" s="2" t="n"/>
      <c r="N784" s="2">
        <f>IF(L784&gt;=4,1,0)</f>
        <v/>
      </c>
      <c r="O784" s="2">
        <f>IF(L784&gt;=6,1,0)</f>
        <v/>
      </c>
      <c r="P784" s="2">
        <f>IF(L784&gt;=7,1,0)</f>
        <v/>
      </c>
      <c r="Q784" s="2">
        <f>IF(L784&gt;=8,1,0)</f>
        <v/>
      </c>
      <c r="R784" s="2">
        <f>IF(L784&gt;=9,1,0)</f>
        <v/>
      </c>
      <c r="S784" s="2">
        <f>IF(OR(L784=10,M784="Vinta"),1,0)</f>
        <v/>
      </c>
      <c r="T784" s="2">
        <f>IF(M784="Persa",1,0)</f>
        <v/>
      </c>
      <c r="U784" s="2" t="n"/>
      <c r="V784" s="2" t="n"/>
      <c r="W784" s="2" t="n"/>
      <c r="X784" s="2" t="n"/>
      <c r="Y784" s="17" t="n"/>
      <c r="Z784" s="17" t="n"/>
      <c r="AA784" s="17" t="n"/>
      <c r="AB784" s="2" t="n"/>
      <c r="AC784" s="2">
        <f>IF(B784="","",IF(AB784="",TODAY()-B784,AB784-B784))</f>
        <v/>
      </c>
      <c r="AD784" s="2" t="n"/>
      <c r="AE784" s="2" t="n"/>
      <c r="AF784" s="2" t="n"/>
      <c r="AG784" s="37">
        <f>IF(B784="","",MAX(B784,IF(U784="",0,U784),IF(W784="",0,W784),IF(AB784="",0,AB784),IF(AN784="",0,AN784)))</f>
        <v/>
      </c>
      <c r="AH784" s="11">
        <f>IF(AG784="","",TODAY()-AG784)</f>
        <v/>
      </c>
      <c r="AI784" s="11">
        <f>IF(B784="","",MIN(100,IF(J784&gt;=300000,20,IF(J784&gt;=200000,10,5))+IF(OR(C784="Referral",C784="Passaparola"),20,IF(OR(C784="Sito web",C784="LinkedIn",C784="Email marketing"),15,10))+IF(L784&gt;=8,25,IF(L784&gt;=6,18,IF(L784&gt;=4,12,5)))+IF(AND(V784&lt;&gt;"",V784&lt;&gt;"Non risponde",V784&lt;&gt;"Non interessato"),10,0)+IF(X784="Eseguita",10,0)+IF(Z784&gt;0,15,0)))</f>
        <v/>
      </c>
      <c r="AJ784" s="11">
        <f>IF(AI784="","",IF(AI784&gt;=80,"Hot",IF(AI784&gt;=60,"Alta",IF(AI784&gt;=40,"Media","Bassa"))))</f>
        <v/>
      </c>
      <c r="AK784" s="11">
        <f>IF(B784="","",IF(U784="",TODAY()-B784,U784-B784))</f>
        <v/>
      </c>
      <c r="AL784" s="11">
        <f>IF(B784="","",IF(M784="Vinta","Chiusa - vinta",IF(M784="Persa","Chiusa - persa",IF(AND(U784="",TODAY()-B784&gt;1),"Contattare subito",IF(AND(M784="In corso",AH784&gt;7),"Lead in stallo",IF(AND(AN784&lt;&gt;"",AN784&lt;TODAY(),M784="In corso"),"Follow-up scaduto",IF(AND(K784="Offerta",Y784="",W784&lt;&gt;"",TODAY()-W784&gt;3),"Verificare offerta","OK"))))))</f>
        <v/>
      </c>
      <c r="AM784" s="38" t="n"/>
      <c r="AN784" s="39" t="n"/>
      <c r="AO784" s="11">
        <f>IF(AND(AN784&lt;&gt;"",AN784&lt;TODAY(),M784="In corso"),1,0)</f>
        <v/>
      </c>
      <c r="AP784" s="84">
        <f>IF(B784="","",IF(OR(M784="Vinta",M784="Persa"),0,IF(AL784="Contattare subito",50,0)+IF(AL784="Follow-up scaduto",40,0)+IF(AL784="Lead in stallo",35,0)+IF(AJ784="Hot",30,IF(AJ784="Alta",20,IF(AJ784="Media",10,0)))+IF(AO784=1,10,0)+L784/10+ROW()/100000))</f>
        <v/>
      </c>
    </row>
    <row r="785">
      <c r="A785" s="2">
        <f>IF(B785="","",ROW()-1)</f>
        <v/>
      </c>
      <c r="B785" s="2" t="n"/>
      <c r="C785" s="2" t="n"/>
      <c r="D785" s="2" t="n"/>
      <c r="E785" s="2" t="n"/>
      <c r="F785" s="2" t="n"/>
      <c r="G785" s="2" t="n"/>
      <c r="H785" s="2" t="n"/>
      <c r="I785" s="2" t="n"/>
      <c r="J785" s="2" t="n"/>
      <c r="K785" s="2" t="n"/>
      <c r="L785" s="2">
        <f>IF(K785="","",IF(K785="Nuovo",1,IF(K785="Tentativo contatto",1,IF(K785="Contattato",2,IF(K785="Qualificato",4,IF(K785="Visita fissata",5,IF(K785="Visita effettuata",6,IF(K785="Trattativa",7,IF(K785="Offerta",8,IF(K785="Prenotazione",9,IF(K785="Venduto",10,""))))))))))))</f>
        <v/>
      </c>
      <c r="M785" s="2" t="n"/>
      <c r="N785" s="2">
        <f>IF(L785&gt;=4,1,0)</f>
        <v/>
      </c>
      <c r="O785" s="2">
        <f>IF(L785&gt;=6,1,0)</f>
        <v/>
      </c>
      <c r="P785" s="2">
        <f>IF(L785&gt;=7,1,0)</f>
        <v/>
      </c>
      <c r="Q785" s="2">
        <f>IF(L785&gt;=8,1,0)</f>
        <v/>
      </c>
      <c r="R785" s="2">
        <f>IF(L785&gt;=9,1,0)</f>
        <v/>
      </c>
      <c r="S785" s="2">
        <f>IF(OR(L785=10,M785="Vinta"),1,0)</f>
        <v/>
      </c>
      <c r="T785" s="2">
        <f>IF(M785="Persa",1,0)</f>
        <v/>
      </c>
      <c r="U785" s="2" t="n"/>
      <c r="V785" s="2" t="n"/>
      <c r="W785" s="2" t="n"/>
      <c r="X785" s="2" t="n"/>
      <c r="Y785" s="17" t="n"/>
      <c r="Z785" s="17" t="n"/>
      <c r="AA785" s="17" t="n"/>
      <c r="AB785" s="2" t="n"/>
      <c r="AC785" s="2">
        <f>IF(B785="","",IF(AB785="",TODAY()-B785,AB785-B785))</f>
        <v/>
      </c>
      <c r="AD785" s="2" t="n"/>
      <c r="AE785" s="2" t="n"/>
      <c r="AF785" s="2" t="n"/>
      <c r="AG785" s="37">
        <f>IF(B785="","",MAX(B785,IF(U785="",0,U785),IF(W785="",0,W785),IF(AB785="",0,AB785),IF(AN785="",0,AN785)))</f>
        <v/>
      </c>
      <c r="AH785" s="11">
        <f>IF(AG785="","",TODAY()-AG785)</f>
        <v/>
      </c>
      <c r="AI785" s="11">
        <f>IF(B785="","",MIN(100,IF(J785&gt;=300000,20,IF(J785&gt;=200000,10,5))+IF(OR(C785="Referral",C785="Passaparola"),20,IF(OR(C785="Sito web",C785="LinkedIn",C785="Email marketing"),15,10))+IF(L785&gt;=8,25,IF(L785&gt;=6,18,IF(L785&gt;=4,12,5)))+IF(AND(V785&lt;&gt;"",V785&lt;&gt;"Non risponde",V785&lt;&gt;"Non interessato"),10,0)+IF(X785="Eseguita",10,0)+IF(Z785&gt;0,15,0)))</f>
        <v/>
      </c>
      <c r="AJ785" s="11">
        <f>IF(AI785="","",IF(AI785&gt;=80,"Hot",IF(AI785&gt;=60,"Alta",IF(AI785&gt;=40,"Media","Bassa"))))</f>
        <v/>
      </c>
      <c r="AK785" s="11">
        <f>IF(B785="","",IF(U785="",TODAY()-B785,U785-B785))</f>
        <v/>
      </c>
      <c r="AL785" s="11">
        <f>IF(B785="","",IF(M785="Vinta","Chiusa - vinta",IF(M785="Persa","Chiusa - persa",IF(AND(U785="",TODAY()-B785&gt;1),"Contattare subito",IF(AND(M785="In corso",AH785&gt;7),"Lead in stallo",IF(AND(AN785&lt;&gt;"",AN785&lt;TODAY(),M785="In corso"),"Follow-up scaduto",IF(AND(K785="Offerta",Y785="",W785&lt;&gt;"",TODAY()-W785&gt;3),"Verificare offerta","OK"))))))</f>
        <v/>
      </c>
      <c r="AM785" s="38" t="n"/>
      <c r="AN785" s="39" t="n"/>
      <c r="AO785" s="11">
        <f>IF(AND(AN785&lt;&gt;"",AN785&lt;TODAY(),M785="In corso"),1,0)</f>
        <v/>
      </c>
      <c r="AP785" s="84">
        <f>IF(B785="","",IF(OR(M785="Vinta",M785="Persa"),0,IF(AL785="Contattare subito",50,0)+IF(AL785="Follow-up scaduto",40,0)+IF(AL785="Lead in stallo",35,0)+IF(AJ785="Hot",30,IF(AJ785="Alta",20,IF(AJ785="Media",10,0)))+IF(AO785=1,10,0)+L785/10+ROW()/100000))</f>
        <v/>
      </c>
    </row>
    <row r="786">
      <c r="A786" s="2">
        <f>IF(B786="","",ROW()-1)</f>
        <v/>
      </c>
      <c r="B786" s="2" t="n"/>
      <c r="C786" s="2" t="n"/>
      <c r="D786" s="2" t="n"/>
      <c r="E786" s="2" t="n"/>
      <c r="F786" s="2" t="n"/>
      <c r="G786" s="2" t="n"/>
      <c r="H786" s="2" t="n"/>
      <c r="I786" s="2" t="n"/>
      <c r="J786" s="2" t="n"/>
      <c r="K786" s="2" t="n"/>
      <c r="L786" s="2">
        <f>IF(K786="","",IF(K786="Nuovo",1,IF(K786="Tentativo contatto",1,IF(K786="Contattato",2,IF(K786="Qualificato",4,IF(K786="Visita fissata",5,IF(K786="Visita effettuata",6,IF(K786="Trattativa",7,IF(K786="Offerta",8,IF(K786="Prenotazione",9,IF(K786="Venduto",10,""))))))))))))</f>
        <v/>
      </c>
      <c r="M786" s="2" t="n"/>
      <c r="N786" s="2">
        <f>IF(L786&gt;=4,1,0)</f>
        <v/>
      </c>
      <c r="O786" s="2">
        <f>IF(L786&gt;=6,1,0)</f>
        <v/>
      </c>
      <c r="P786" s="2">
        <f>IF(L786&gt;=7,1,0)</f>
        <v/>
      </c>
      <c r="Q786" s="2">
        <f>IF(L786&gt;=8,1,0)</f>
        <v/>
      </c>
      <c r="R786" s="2">
        <f>IF(L786&gt;=9,1,0)</f>
        <v/>
      </c>
      <c r="S786" s="2">
        <f>IF(OR(L786=10,M786="Vinta"),1,0)</f>
        <v/>
      </c>
      <c r="T786" s="2">
        <f>IF(M786="Persa",1,0)</f>
        <v/>
      </c>
      <c r="U786" s="2" t="n"/>
      <c r="V786" s="2" t="n"/>
      <c r="W786" s="2" t="n"/>
      <c r="X786" s="2" t="n"/>
      <c r="Y786" s="17" t="n"/>
      <c r="Z786" s="17" t="n"/>
      <c r="AA786" s="17" t="n"/>
      <c r="AB786" s="2" t="n"/>
      <c r="AC786" s="2">
        <f>IF(B786="","",IF(AB786="",TODAY()-B786,AB786-B786))</f>
        <v/>
      </c>
      <c r="AD786" s="2" t="n"/>
      <c r="AE786" s="2" t="n"/>
      <c r="AF786" s="2" t="n"/>
      <c r="AG786" s="37">
        <f>IF(B786="","",MAX(B786,IF(U786="",0,U786),IF(W786="",0,W786),IF(AB786="",0,AB786),IF(AN786="",0,AN786)))</f>
        <v/>
      </c>
      <c r="AH786" s="11">
        <f>IF(AG786="","",TODAY()-AG786)</f>
        <v/>
      </c>
      <c r="AI786" s="11">
        <f>IF(B786="","",MIN(100,IF(J786&gt;=300000,20,IF(J786&gt;=200000,10,5))+IF(OR(C786="Referral",C786="Passaparola"),20,IF(OR(C786="Sito web",C786="LinkedIn",C786="Email marketing"),15,10))+IF(L786&gt;=8,25,IF(L786&gt;=6,18,IF(L786&gt;=4,12,5)))+IF(AND(V786&lt;&gt;"",V786&lt;&gt;"Non risponde",V786&lt;&gt;"Non interessato"),10,0)+IF(X786="Eseguita",10,0)+IF(Z786&gt;0,15,0)))</f>
        <v/>
      </c>
      <c r="AJ786" s="11">
        <f>IF(AI786="","",IF(AI786&gt;=80,"Hot",IF(AI786&gt;=60,"Alta",IF(AI786&gt;=40,"Media","Bassa"))))</f>
        <v/>
      </c>
      <c r="AK786" s="11">
        <f>IF(B786="","",IF(U786="",TODAY()-B786,U786-B786))</f>
        <v/>
      </c>
      <c r="AL786" s="11">
        <f>IF(B786="","",IF(M786="Vinta","Chiusa - vinta",IF(M786="Persa","Chiusa - persa",IF(AND(U786="",TODAY()-B786&gt;1),"Contattare subito",IF(AND(M786="In corso",AH786&gt;7),"Lead in stallo",IF(AND(AN786&lt;&gt;"",AN786&lt;TODAY(),M786="In corso"),"Follow-up scaduto",IF(AND(K786="Offerta",Y786="",W786&lt;&gt;"",TODAY()-W786&gt;3),"Verificare offerta","OK"))))))</f>
        <v/>
      </c>
      <c r="AM786" s="38" t="n"/>
      <c r="AN786" s="39" t="n"/>
      <c r="AO786" s="11">
        <f>IF(AND(AN786&lt;&gt;"",AN786&lt;TODAY(),M786="In corso"),1,0)</f>
        <v/>
      </c>
      <c r="AP786" s="84">
        <f>IF(B786="","",IF(OR(M786="Vinta",M786="Persa"),0,IF(AL786="Contattare subito",50,0)+IF(AL786="Follow-up scaduto",40,0)+IF(AL786="Lead in stallo",35,0)+IF(AJ786="Hot",30,IF(AJ786="Alta",20,IF(AJ786="Media",10,0)))+IF(AO786=1,10,0)+L786/10+ROW()/100000))</f>
        <v/>
      </c>
    </row>
    <row r="787">
      <c r="A787" s="2">
        <f>IF(B787="","",ROW()-1)</f>
        <v/>
      </c>
      <c r="B787" s="2" t="n"/>
      <c r="C787" s="2" t="n"/>
      <c r="D787" s="2" t="n"/>
      <c r="E787" s="2" t="n"/>
      <c r="F787" s="2" t="n"/>
      <c r="G787" s="2" t="n"/>
      <c r="H787" s="2" t="n"/>
      <c r="I787" s="2" t="n"/>
      <c r="J787" s="2" t="n"/>
      <c r="K787" s="2" t="n"/>
      <c r="L787" s="2">
        <f>IF(K787="","",IF(K787="Nuovo",1,IF(K787="Tentativo contatto",1,IF(K787="Contattato",2,IF(K787="Qualificato",4,IF(K787="Visita fissata",5,IF(K787="Visita effettuata",6,IF(K787="Trattativa",7,IF(K787="Offerta",8,IF(K787="Prenotazione",9,IF(K787="Venduto",10,""))))))))))))</f>
        <v/>
      </c>
      <c r="M787" s="2" t="n"/>
      <c r="N787" s="2">
        <f>IF(L787&gt;=4,1,0)</f>
        <v/>
      </c>
      <c r="O787" s="2">
        <f>IF(L787&gt;=6,1,0)</f>
        <v/>
      </c>
      <c r="P787" s="2">
        <f>IF(L787&gt;=7,1,0)</f>
        <v/>
      </c>
      <c r="Q787" s="2">
        <f>IF(L787&gt;=8,1,0)</f>
        <v/>
      </c>
      <c r="R787" s="2">
        <f>IF(L787&gt;=9,1,0)</f>
        <v/>
      </c>
      <c r="S787" s="2">
        <f>IF(OR(L787=10,M787="Vinta"),1,0)</f>
        <v/>
      </c>
      <c r="T787" s="2">
        <f>IF(M787="Persa",1,0)</f>
        <v/>
      </c>
      <c r="U787" s="2" t="n"/>
      <c r="V787" s="2" t="n"/>
      <c r="W787" s="2" t="n"/>
      <c r="X787" s="2" t="n"/>
      <c r="Y787" s="17" t="n"/>
      <c r="Z787" s="17" t="n"/>
      <c r="AA787" s="17" t="n"/>
      <c r="AB787" s="2" t="n"/>
      <c r="AC787" s="2">
        <f>IF(B787="","",IF(AB787="",TODAY()-B787,AB787-B787))</f>
        <v/>
      </c>
      <c r="AD787" s="2" t="n"/>
      <c r="AE787" s="2" t="n"/>
      <c r="AF787" s="2" t="n"/>
      <c r="AG787" s="37">
        <f>IF(B787="","",MAX(B787,IF(U787="",0,U787),IF(W787="",0,W787),IF(AB787="",0,AB787),IF(AN787="",0,AN787)))</f>
        <v/>
      </c>
      <c r="AH787" s="11">
        <f>IF(AG787="","",TODAY()-AG787)</f>
        <v/>
      </c>
      <c r="AI787" s="11">
        <f>IF(B787="","",MIN(100,IF(J787&gt;=300000,20,IF(J787&gt;=200000,10,5))+IF(OR(C787="Referral",C787="Passaparola"),20,IF(OR(C787="Sito web",C787="LinkedIn",C787="Email marketing"),15,10))+IF(L787&gt;=8,25,IF(L787&gt;=6,18,IF(L787&gt;=4,12,5)))+IF(AND(V787&lt;&gt;"",V787&lt;&gt;"Non risponde",V787&lt;&gt;"Non interessato"),10,0)+IF(X787="Eseguita",10,0)+IF(Z787&gt;0,15,0)))</f>
        <v/>
      </c>
      <c r="AJ787" s="11">
        <f>IF(AI787="","",IF(AI787&gt;=80,"Hot",IF(AI787&gt;=60,"Alta",IF(AI787&gt;=40,"Media","Bassa"))))</f>
        <v/>
      </c>
      <c r="AK787" s="11">
        <f>IF(B787="","",IF(U787="",TODAY()-B787,U787-B787))</f>
        <v/>
      </c>
      <c r="AL787" s="11">
        <f>IF(B787="","",IF(M787="Vinta","Chiusa - vinta",IF(M787="Persa","Chiusa - persa",IF(AND(U787="",TODAY()-B787&gt;1),"Contattare subito",IF(AND(M787="In corso",AH787&gt;7),"Lead in stallo",IF(AND(AN787&lt;&gt;"",AN787&lt;TODAY(),M787="In corso"),"Follow-up scaduto",IF(AND(K787="Offerta",Y787="",W787&lt;&gt;"",TODAY()-W787&gt;3),"Verificare offerta","OK"))))))</f>
        <v/>
      </c>
      <c r="AM787" s="38" t="n"/>
      <c r="AN787" s="39" t="n"/>
      <c r="AO787" s="11">
        <f>IF(AND(AN787&lt;&gt;"",AN787&lt;TODAY(),M787="In corso"),1,0)</f>
        <v/>
      </c>
      <c r="AP787" s="84">
        <f>IF(B787="","",IF(OR(M787="Vinta",M787="Persa"),0,IF(AL787="Contattare subito",50,0)+IF(AL787="Follow-up scaduto",40,0)+IF(AL787="Lead in stallo",35,0)+IF(AJ787="Hot",30,IF(AJ787="Alta",20,IF(AJ787="Media",10,0)))+IF(AO787=1,10,0)+L787/10+ROW()/100000))</f>
        <v/>
      </c>
    </row>
    <row r="788">
      <c r="A788" s="2">
        <f>IF(B788="","",ROW()-1)</f>
        <v/>
      </c>
      <c r="B788" s="2" t="n"/>
      <c r="C788" s="2" t="n"/>
      <c r="D788" s="2" t="n"/>
      <c r="E788" s="2" t="n"/>
      <c r="F788" s="2" t="n"/>
      <c r="G788" s="2" t="n"/>
      <c r="H788" s="2" t="n"/>
      <c r="I788" s="2" t="n"/>
      <c r="J788" s="2" t="n"/>
      <c r="K788" s="2" t="n"/>
      <c r="L788" s="2">
        <f>IF(K788="","",IF(K788="Nuovo",1,IF(K788="Tentativo contatto",1,IF(K788="Contattato",2,IF(K788="Qualificato",4,IF(K788="Visita fissata",5,IF(K788="Visita effettuata",6,IF(K788="Trattativa",7,IF(K788="Offerta",8,IF(K788="Prenotazione",9,IF(K788="Venduto",10,""))))))))))))</f>
        <v/>
      </c>
      <c r="M788" s="2" t="n"/>
      <c r="N788" s="2">
        <f>IF(L788&gt;=4,1,0)</f>
        <v/>
      </c>
      <c r="O788" s="2">
        <f>IF(L788&gt;=6,1,0)</f>
        <v/>
      </c>
      <c r="P788" s="2">
        <f>IF(L788&gt;=7,1,0)</f>
        <v/>
      </c>
      <c r="Q788" s="2">
        <f>IF(L788&gt;=8,1,0)</f>
        <v/>
      </c>
      <c r="R788" s="2">
        <f>IF(L788&gt;=9,1,0)</f>
        <v/>
      </c>
      <c r="S788" s="2">
        <f>IF(OR(L788=10,M788="Vinta"),1,0)</f>
        <v/>
      </c>
      <c r="T788" s="2">
        <f>IF(M788="Persa",1,0)</f>
        <v/>
      </c>
      <c r="U788" s="2" t="n"/>
      <c r="V788" s="2" t="n"/>
      <c r="W788" s="2" t="n"/>
      <c r="X788" s="2" t="n"/>
      <c r="Y788" s="17" t="n"/>
      <c r="Z788" s="17" t="n"/>
      <c r="AA788" s="17" t="n"/>
      <c r="AB788" s="2" t="n"/>
      <c r="AC788" s="2">
        <f>IF(B788="","",IF(AB788="",TODAY()-B788,AB788-B788))</f>
        <v/>
      </c>
      <c r="AD788" s="2" t="n"/>
      <c r="AE788" s="2" t="n"/>
      <c r="AF788" s="2" t="n"/>
      <c r="AG788" s="37">
        <f>IF(B788="","",MAX(B788,IF(U788="",0,U788),IF(W788="",0,W788),IF(AB788="",0,AB788),IF(AN788="",0,AN788)))</f>
        <v/>
      </c>
      <c r="AH788" s="11">
        <f>IF(AG788="","",TODAY()-AG788)</f>
        <v/>
      </c>
      <c r="AI788" s="11">
        <f>IF(B788="","",MIN(100,IF(J788&gt;=300000,20,IF(J788&gt;=200000,10,5))+IF(OR(C788="Referral",C788="Passaparola"),20,IF(OR(C788="Sito web",C788="LinkedIn",C788="Email marketing"),15,10))+IF(L788&gt;=8,25,IF(L788&gt;=6,18,IF(L788&gt;=4,12,5)))+IF(AND(V788&lt;&gt;"",V788&lt;&gt;"Non risponde",V788&lt;&gt;"Non interessato"),10,0)+IF(X788="Eseguita",10,0)+IF(Z788&gt;0,15,0)))</f>
        <v/>
      </c>
      <c r="AJ788" s="11">
        <f>IF(AI788="","",IF(AI788&gt;=80,"Hot",IF(AI788&gt;=60,"Alta",IF(AI788&gt;=40,"Media","Bassa"))))</f>
        <v/>
      </c>
      <c r="AK788" s="11">
        <f>IF(B788="","",IF(U788="",TODAY()-B788,U788-B788))</f>
        <v/>
      </c>
      <c r="AL788" s="11">
        <f>IF(B788="","",IF(M788="Vinta","Chiusa - vinta",IF(M788="Persa","Chiusa - persa",IF(AND(U788="",TODAY()-B788&gt;1),"Contattare subito",IF(AND(M788="In corso",AH788&gt;7),"Lead in stallo",IF(AND(AN788&lt;&gt;"",AN788&lt;TODAY(),M788="In corso"),"Follow-up scaduto",IF(AND(K788="Offerta",Y788="",W788&lt;&gt;"",TODAY()-W788&gt;3),"Verificare offerta","OK"))))))</f>
        <v/>
      </c>
      <c r="AM788" s="38" t="n"/>
      <c r="AN788" s="39" t="n"/>
      <c r="AO788" s="11">
        <f>IF(AND(AN788&lt;&gt;"",AN788&lt;TODAY(),M788="In corso"),1,0)</f>
        <v/>
      </c>
      <c r="AP788" s="84">
        <f>IF(B788="","",IF(OR(M788="Vinta",M788="Persa"),0,IF(AL788="Contattare subito",50,0)+IF(AL788="Follow-up scaduto",40,0)+IF(AL788="Lead in stallo",35,0)+IF(AJ788="Hot",30,IF(AJ788="Alta",20,IF(AJ788="Media",10,0)))+IF(AO788=1,10,0)+L788/10+ROW()/100000))</f>
        <v/>
      </c>
    </row>
    <row r="789">
      <c r="A789" s="2">
        <f>IF(B789="","",ROW()-1)</f>
        <v/>
      </c>
      <c r="B789" s="2" t="n"/>
      <c r="C789" s="2" t="n"/>
      <c r="D789" s="2" t="n"/>
      <c r="E789" s="2" t="n"/>
      <c r="F789" s="2" t="n"/>
      <c r="G789" s="2" t="n"/>
      <c r="H789" s="2" t="n"/>
      <c r="I789" s="2" t="n"/>
      <c r="J789" s="2" t="n"/>
      <c r="K789" s="2" t="n"/>
      <c r="L789" s="2">
        <f>IF(K789="","",IF(K789="Nuovo",1,IF(K789="Tentativo contatto",1,IF(K789="Contattato",2,IF(K789="Qualificato",4,IF(K789="Visita fissata",5,IF(K789="Visita effettuata",6,IF(K789="Trattativa",7,IF(K789="Offerta",8,IF(K789="Prenotazione",9,IF(K789="Venduto",10,""))))))))))))</f>
        <v/>
      </c>
      <c r="M789" s="2" t="n"/>
      <c r="N789" s="2">
        <f>IF(L789&gt;=4,1,0)</f>
        <v/>
      </c>
      <c r="O789" s="2">
        <f>IF(L789&gt;=6,1,0)</f>
        <v/>
      </c>
      <c r="P789" s="2">
        <f>IF(L789&gt;=7,1,0)</f>
        <v/>
      </c>
      <c r="Q789" s="2">
        <f>IF(L789&gt;=8,1,0)</f>
        <v/>
      </c>
      <c r="R789" s="2">
        <f>IF(L789&gt;=9,1,0)</f>
        <v/>
      </c>
      <c r="S789" s="2">
        <f>IF(OR(L789=10,M789="Vinta"),1,0)</f>
        <v/>
      </c>
      <c r="T789" s="2">
        <f>IF(M789="Persa",1,0)</f>
        <v/>
      </c>
      <c r="U789" s="2" t="n"/>
      <c r="V789" s="2" t="n"/>
      <c r="W789" s="2" t="n"/>
      <c r="X789" s="2" t="n"/>
      <c r="Y789" s="17" t="n"/>
      <c r="Z789" s="17" t="n"/>
      <c r="AA789" s="17" t="n"/>
      <c r="AB789" s="2" t="n"/>
      <c r="AC789" s="2">
        <f>IF(B789="","",IF(AB789="",TODAY()-B789,AB789-B789))</f>
        <v/>
      </c>
      <c r="AD789" s="2" t="n"/>
      <c r="AE789" s="2" t="n"/>
      <c r="AF789" s="2" t="n"/>
      <c r="AG789" s="37">
        <f>IF(B789="","",MAX(B789,IF(U789="",0,U789),IF(W789="",0,W789),IF(AB789="",0,AB789),IF(AN789="",0,AN789)))</f>
        <v/>
      </c>
      <c r="AH789" s="11">
        <f>IF(AG789="","",TODAY()-AG789)</f>
        <v/>
      </c>
      <c r="AI789" s="11">
        <f>IF(B789="","",MIN(100,IF(J789&gt;=300000,20,IF(J789&gt;=200000,10,5))+IF(OR(C789="Referral",C789="Passaparola"),20,IF(OR(C789="Sito web",C789="LinkedIn",C789="Email marketing"),15,10))+IF(L789&gt;=8,25,IF(L789&gt;=6,18,IF(L789&gt;=4,12,5)))+IF(AND(V789&lt;&gt;"",V789&lt;&gt;"Non risponde",V789&lt;&gt;"Non interessato"),10,0)+IF(X789="Eseguita",10,0)+IF(Z789&gt;0,15,0)))</f>
        <v/>
      </c>
      <c r="AJ789" s="11">
        <f>IF(AI789="","",IF(AI789&gt;=80,"Hot",IF(AI789&gt;=60,"Alta",IF(AI789&gt;=40,"Media","Bassa"))))</f>
        <v/>
      </c>
      <c r="AK789" s="11">
        <f>IF(B789="","",IF(U789="",TODAY()-B789,U789-B789))</f>
        <v/>
      </c>
      <c r="AL789" s="11">
        <f>IF(B789="","",IF(M789="Vinta","Chiusa - vinta",IF(M789="Persa","Chiusa - persa",IF(AND(U789="",TODAY()-B789&gt;1),"Contattare subito",IF(AND(M789="In corso",AH789&gt;7),"Lead in stallo",IF(AND(AN789&lt;&gt;"",AN789&lt;TODAY(),M789="In corso"),"Follow-up scaduto",IF(AND(K789="Offerta",Y789="",W789&lt;&gt;"",TODAY()-W789&gt;3),"Verificare offerta","OK"))))))</f>
        <v/>
      </c>
      <c r="AM789" s="38" t="n"/>
      <c r="AN789" s="39" t="n"/>
      <c r="AO789" s="11">
        <f>IF(AND(AN789&lt;&gt;"",AN789&lt;TODAY(),M789="In corso"),1,0)</f>
        <v/>
      </c>
      <c r="AP789" s="84">
        <f>IF(B789="","",IF(OR(M789="Vinta",M789="Persa"),0,IF(AL789="Contattare subito",50,0)+IF(AL789="Follow-up scaduto",40,0)+IF(AL789="Lead in stallo",35,0)+IF(AJ789="Hot",30,IF(AJ789="Alta",20,IF(AJ789="Media",10,0)))+IF(AO789=1,10,0)+L789/10+ROW()/100000))</f>
        <v/>
      </c>
    </row>
    <row r="790">
      <c r="A790" s="2">
        <f>IF(B790="","",ROW()-1)</f>
        <v/>
      </c>
      <c r="B790" s="2" t="n"/>
      <c r="C790" s="2" t="n"/>
      <c r="D790" s="2" t="n"/>
      <c r="E790" s="2" t="n"/>
      <c r="F790" s="2" t="n"/>
      <c r="G790" s="2" t="n"/>
      <c r="H790" s="2" t="n"/>
      <c r="I790" s="2" t="n"/>
      <c r="J790" s="2" t="n"/>
      <c r="K790" s="2" t="n"/>
      <c r="L790" s="2">
        <f>IF(K790="","",IF(K790="Nuovo",1,IF(K790="Tentativo contatto",1,IF(K790="Contattato",2,IF(K790="Qualificato",4,IF(K790="Visita fissata",5,IF(K790="Visita effettuata",6,IF(K790="Trattativa",7,IF(K790="Offerta",8,IF(K790="Prenotazione",9,IF(K790="Venduto",10,""))))))))))))</f>
        <v/>
      </c>
      <c r="M790" s="2" t="n"/>
      <c r="N790" s="2">
        <f>IF(L790&gt;=4,1,0)</f>
        <v/>
      </c>
      <c r="O790" s="2">
        <f>IF(L790&gt;=6,1,0)</f>
        <v/>
      </c>
      <c r="P790" s="2">
        <f>IF(L790&gt;=7,1,0)</f>
        <v/>
      </c>
      <c r="Q790" s="2">
        <f>IF(L790&gt;=8,1,0)</f>
        <v/>
      </c>
      <c r="R790" s="2">
        <f>IF(L790&gt;=9,1,0)</f>
        <v/>
      </c>
      <c r="S790" s="2">
        <f>IF(OR(L790=10,M790="Vinta"),1,0)</f>
        <v/>
      </c>
      <c r="T790" s="2">
        <f>IF(M790="Persa",1,0)</f>
        <v/>
      </c>
      <c r="U790" s="2" t="n"/>
      <c r="V790" s="2" t="n"/>
      <c r="W790" s="2" t="n"/>
      <c r="X790" s="2" t="n"/>
      <c r="Y790" s="17" t="n"/>
      <c r="Z790" s="17" t="n"/>
      <c r="AA790" s="17" t="n"/>
      <c r="AB790" s="2" t="n"/>
      <c r="AC790" s="2">
        <f>IF(B790="","",IF(AB790="",TODAY()-B790,AB790-B790))</f>
        <v/>
      </c>
      <c r="AD790" s="2" t="n"/>
      <c r="AE790" s="2" t="n"/>
      <c r="AF790" s="2" t="n"/>
      <c r="AG790" s="37">
        <f>IF(B790="","",MAX(B790,IF(U790="",0,U790),IF(W790="",0,W790),IF(AB790="",0,AB790),IF(AN790="",0,AN790)))</f>
        <v/>
      </c>
      <c r="AH790" s="11">
        <f>IF(AG790="","",TODAY()-AG790)</f>
        <v/>
      </c>
      <c r="AI790" s="11">
        <f>IF(B790="","",MIN(100,IF(J790&gt;=300000,20,IF(J790&gt;=200000,10,5))+IF(OR(C790="Referral",C790="Passaparola"),20,IF(OR(C790="Sito web",C790="LinkedIn",C790="Email marketing"),15,10))+IF(L790&gt;=8,25,IF(L790&gt;=6,18,IF(L790&gt;=4,12,5)))+IF(AND(V790&lt;&gt;"",V790&lt;&gt;"Non risponde",V790&lt;&gt;"Non interessato"),10,0)+IF(X790="Eseguita",10,0)+IF(Z790&gt;0,15,0)))</f>
        <v/>
      </c>
      <c r="AJ790" s="11">
        <f>IF(AI790="","",IF(AI790&gt;=80,"Hot",IF(AI790&gt;=60,"Alta",IF(AI790&gt;=40,"Media","Bassa"))))</f>
        <v/>
      </c>
      <c r="AK790" s="11">
        <f>IF(B790="","",IF(U790="",TODAY()-B790,U790-B790))</f>
        <v/>
      </c>
      <c r="AL790" s="11">
        <f>IF(B790="","",IF(M790="Vinta","Chiusa - vinta",IF(M790="Persa","Chiusa - persa",IF(AND(U790="",TODAY()-B790&gt;1),"Contattare subito",IF(AND(M790="In corso",AH790&gt;7),"Lead in stallo",IF(AND(AN790&lt;&gt;"",AN790&lt;TODAY(),M790="In corso"),"Follow-up scaduto",IF(AND(K790="Offerta",Y790="",W790&lt;&gt;"",TODAY()-W790&gt;3),"Verificare offerta","OK"))))))</f>
        <v/>
      </c>
      <c r="AM790" s="38" t="n"/>
      <c r="AN790" s="39" t="n"/>
      <c r="AO790" s="11">
        <f>IF(AND(AN790&lt;&gt;"",AN790&lt;TODAY(),M790="In corso"),1,0)</f>
        <v/>
      </c>
      <c r="AP790" s="84">
        <f>IF(B790="","",IF(OR(M790="Vinta",M790="Persa"),0,IF(AL790="Contattare subito",50,0)+IF(AL790="Follow-up scaduto",40,0)+IF(AL790="Lead in stallo",35,0)+IF(AJ790="Hot",30,IF(AJ790="Alta",20,IF(AJ790="Media",10,0)))+IF(AO790=1,10,0)+L790/10+ROW()/100000))</f>
        <v/>
      </c>
    </row>
    <row r="791">
      <c r="A791" s="2">
        <f>IF(B791="","",ROW()-1)</f>
        <v/>
      </c>
      <c r="B791" s="2" t="n"/>
      <c r="C791" s="2" t="n"/>
      <c r="D791" s="2" t="n"/>
      <c r="E791" s="2" t="n"/>
      <c r="F791" s="2" t="n"/>
      <c r="G791" s="2" t="n"/>
      <c r="H791" s="2" t="n"/>
      <c r="I791" s="2" t="n"/>
      <c r="J791" s="2" t="n"/>
      <c r="K791" s="2" t="n"/>
      <c r="L791" s="2">
        <f>IF(K791="","",IF(K791="Nuovo",1,IF(K791="Tentativo contatto",1,IF(K791="Contattato",2,IF(K791="Qualificato",4,IF(K791="Visita fissata",5,IF(K791="Visita effettuata",6,IF(K791="Trattativa",7,IF(K791="Offerta",8,IF(K791="Prenotazione",9,IF(K791="Venduto",10,""))))))))))))</f>
        <v/>
      </c>
      <c r="M791" s="2" t="n"/>
      <c r="N791" s="2">
        <f>IF(L791&gt;=4,1,0)</f>
        <v/>
      </c>
      <c r="O791" s="2">
        <f>IF(L791&gt;=6,1,0)</f>
        <v/>
      </c>
      <c r="P791" s="2">
        <f>IF(L791&gt;=7,1,0)</f>
        <v/>
      </c>
      <c r="Q791" s="2">
        <f>IF(L791&gt;=8,1,0)</f>
        <v/>
      </c>
      <c r="R791" s="2">
        <f>IF(L791&gt;=9,1,0)</f>
        <v/>
      </c>
      <c r="S791" s="2">
        <f>IF(OR(L791=10,M791="Vinta"),1,0)</f>
        <v/>
      </c>
      <c r="T791" s="2">
        <f>IF(M791="Persa",1,0)</f>
        <v/>
      </c>
      <c r="U791" s="2" t="n"/>
      <c r="V791" s="2" t="n"/>
      <c r="W791" s="2" t="n"/>
      <c r="X791" s="2" t="n"/>
      <c r="Y791" s="17" t="n"/>
      <c r="Z791" s="17" t="n"/>
      <c r="AA791" s="17" t="n"/>
      <c r="AB791" s="2" t="n"/>
      <c r="AC791" s="2">
        <f>IF(B791="","",IF(AB791="",TODAY()-B791,AB791-B791))</f>
        <v/>
      </c>
      <c r="AD791" s="2" t="n"/>
      <c r="AE791" s="2" t="n"/>
      <c r="AF791" s="2" t="n"/>
      <c r="AG791" s="37">
        <f>IF(B791="","",MAX(B791,IF(U791="",0,U791),IF(W791="",0,W791),IF(AB791="",0,AB791),IF(AN791="",0,AN791)))</f>
        <v/>
      </c>
      <c r="AH791" s="11">
        <f>IF(AG791="","",TODAY()-AG791)</f>
        <v/>
      </c>
      <c r="AI791" s="11">
        <f>IF(B791="","",MIN(100,IF(J791&gt;=300000,20,IF(J791&gt;=200000,10,5))+IF(OR(C791="Referral",C791="Passaparola"),20,IF(OR(C791="Sito web",C791="LinkedIn",C791="Email marketing"),15,10))+IF(L791&gt;=8,25,IF(L791&gt;=6,18,IF(L791&gt;=4,12,5)))+IF(AND(V791&lt;&gt;"",V791&lt;&gt;"Non risponde",V791&lt;&gt;"Non interessato"),10,0)+IF(X791="Eseguita",10,0)+IF(Z791&gt;0,15,0)))</f>
        <v/>
      </c>
      <c r="AJ791" s="11">
        <f>IF(AI791="","",IF(AI791&gt;=80,"Hot",IF(AI791&gt;=60,"Alta",IF(AI791&gt;=40,"Media","Bassa"))))</f>
        <v/>
      </c>
      <c r="AK791" s="11">
        <f>IF(B791="","",IF(U791="",TODAY()-B791,U791-B791))</f>
        <v/>
      </c>
      <c r="AL791" s="11">
        <f>IF(B791="","",IF(M791="Vinta","Chiusa - vinta",IF(M791="Persa","Chiusa - persa",IF(AND(U791="",TODAY()-B791&gt;1),"Contattare subito",IF(AND(M791="In corso",AH791&gt;7),"Lead in stallo",IF(AND(AN791&lt;&gt;"",AN791&lt;TODAY(),M791="In corso"),"Follow-up scaduto",IF(AND(K791="Offerta",Y791="",W791&lt;&gt;"",TODAY()-W791&gt;3),"Verificare offerta","OK"))))))</f>
        <v/>
      </c>
      <c r="AM791" s="38" t="n"/>
      <c r="AN791" s="39" t="n"/>
      <c r="AO791" s="11">
        <f>IF(AND(AN791&lt;&gt;"",AN791&lt;TODAY(),M791="In corso"),1,0)</f>
        <v/>
      </c>
      <c r="AP791" s="84">
        <f>IF(B791="","",IF(OR(M791="Vinta",M791="Persa"),0,IF(AL791="Contattare subito",50,0)+IF(AL791="Follow-up scaduto",40,0)+IF(AL791="Lead in stallo",35,0)+IF(AJ791="Hot",30,IF(AJ791="Alta",20,IF(AJ791="Media",10,0)))+IF(AO791=1,10,0)+L791/10+ROW()/100000))</f>
        <v/>
      </c>
    </row>
    <row r="792">
      <c r="A792" s="2">
        <f>IF(B792="","",ROW()-1)</f>
        <v/>
      </c>
      <c r="B792" s="2" t="n"/>
      <c r="C792" s="2" t="n"/>
      <c r="D792" s="2" t="n"/>
      <c r="E792" s="2" t="n"/>
      <c r="F792" s="2" t="n"/>
      <c r="G792" s="2" t="n"/>
      <c r="H792" s="2" t="n"/>
      <c r="I792" s="2" t="n"/>
      <c r="J792" s="2" t="n"/>
      <c r="K792" s="2" t="n"/>
      <c r="L792" s="2">
        <f>IF(K792="","",IF(K792="Nuovo",1,IF(K792="Tentativo contatto",1,IF(K792="Contattato",2,IF(K792="Qualificato",4,IF(K792="Visita fissata",5,IF(K792="Visita effettuata",6,IF(K792="Trattativa",7,IF(K792="Offerta",8,IF(K792="Prenotazione",9,IF(K792="Venduto",10,""))))))))))))</f>
        <v/>
      </c>
      <c r="M792" s="2" t="n"/>
      <c r="N792" s="2">
        <f>IF(L792&gt;=4,1,0)</f>
        <v/>
      </c>
      <c r="O792" s="2">
        <f>IF(L792&gt;=6,1,0)</f>
        <v/>
      </c>
      <c r="P792" s="2">
        <f>IF(L792&gt;=7,1,0)</f>
        <v/>
      </c>
      <c r="Q792" s="2">
        <f>IF(L792&gt;=8,1,0)</f>
        <v/>
      </c>
      <c r="R792" s="2">
        <f>IF(L792&gt;=9,1,0)</f>
        <v/>
      </c>
      <c r="S792" s="2">
        <f>IF(OR(L792=10,M792="Vinta"),1,0)</f>
        <v/>
      </c>
      <c r="T792" s="2">
        <f>IF(M792="Persa",1,0)</f>
        <v/>
      </c>
      <c r="U792" s="2" t="n"/>
      <c r="V792" s="2" t="n"/>
      <c r="W792" s="2" t="n"/>
      <c r="X792" s="2" t="n"/>
      <c r="Y792" s="17" t="n"/>
      <c r="Z792" s="17" t="n"/>
      <c r="AA792" s="17" t="n"/>
      <c r="AB792" s="2" t="n"/>
      <c r="AC792" s="2">
        <f>IF(B792="","",IF(AB792="",TODAY()-B792,AB792-B792))</f>
        <v/>
      </c>
      <c r="AD792" s="2" t="n"/>
      <c r="AE792" s="2" t="n"/>
      <c r="AF792" s="2" t="n"/>
      <c r="AG792" s="37">
        <f>IF(B792="","",MAX(B792,IF(U792="",0,U792),IF(W792="",0,W792),IF(AB792="",0,AB792),IF(AN792="",0,AN792)))</f>
        <v/>
      </c>
      <c r="AH792" s="11">
        <f>IF(AG792="","",TODAY()-AG792)</f>
        <v/>
      </c>
      <c r="AI792" s="11">
        <f>IF(B792="","",MIN(100,IF(J792&gt;=300000,20,IF(J792&gt;=200000,10,5))+IF(OR(C792="Referral",C792="Passaparola"),20,IF(OR(C792="Sito web",C792="LinkedIn",C792="Email marketing"),15,10))+IF(L792&gt;=8,25,IF(L792&gt;=6,18,IF(L792&gt;=4,12,5)))+IF(AND(V792&lt;&gt;"",V792&lt;&gt;"Non risponde",V792&lt;&gt;"Non interessato"),10,0)+IF(X792="Eseguita",10,0)+IF(Z792&gt;0,15,0)))</f>
        <v/>
      </c>
      <c r="AJ792" s="11">
        <f>IF(AI792="","",IF(AI792&gt;=80,"Hot",IF(AI792&gt;=60,"Alta",IF(AI792&gt;=40,"Media","Bassa"))))</f>
        <v/>
      </c>
      <c r="AK792" s="11">
        <f>IF(B792="","",IF(U792="",TODAY()-B792,U792-B792))</f>
        <v/>
      </c>
      <c r="AL792" s="11">
        <f>IF(B792="","",IF(M792="Vinta","Chiusa - vinta",IF(M792="Persa","Chiusa - persa",IF(AND(U792="",TODAY()-B792&gt;1),"Contattare subito",IF(AND(M792="In corso",AH792&gt;7),"Lead in stallo",IF(AND(AN792&lt;&gt;"",AN792&lt;TODAY(),M792="In corso"),"Follow-up scaduto",IF(AND(K792="Offerta",Y792="",W792&lt;&gt;"",TODAY()-W792&gt;3),"Verificare offerta","OK"))))))</f>
        <v/>
      </c>
      <c r="AM792" s="38" t="n"/>
      <c r="AN792" s="39" t="n"/>
      <c r="AO792" s="11">
        <f>IF(AND(AN792&lt;&gt;"",AN792&lt;TODAY(),M792="In corso"),1,0)</f>
        <v/>
      </c>
      <c r="AP792" s="84">
        <f>IF(B792="","",IF(OR(M792="Vinta",M792="Persa"),0,IF(AL792="Contattare subito",50,0)+IF(AL792="Follow-up scaduto",40,0)+IF(AL792="Lead in stallo",35,0)+IF(AJ792="Hot",30,IF(AJ792="Alta",20,IF(AJ792="Media",10,0)))+IF(AO792=1,10,0)+L792/10+ROW()/100000))</f>
        <v/>
      </c>
    </row>
    <row r="793">
      <c r="A793" s="2">
        <f>IF(B793="","",ROW()-1)</f>
        <v/>
      </c>
      <c r="B793" s="2" t="n"/>
      <c r="C793" s="2" t="n"/>
      <c r="D793" s="2" t="n"/>
      <c r="E793" s="2" t="n"/>
      <c r="F793" s="2" t="n"/>
      <c r="G793" s="2" t="n"/>
      <c r="H793" s="2" t="n"/>
      <c r="I793" s="2" t="n"/>
      <c r="J793" s="2" t="n"/>
      <c r="K793" s="2" t="n"/>
      <c r="L793" s="2">
        <f>IF(K793="","",IF(K793="Nuovo",1,IF(K793="Tentativo contatto",1,IF(K793="Contattato",2,IF(K793="Qualificato",4,IF(K793="Visita fissata",5,IF(K793="Visita effettuata",6,IF(K793="Trattativa",7,IF(K793="Offerta",8,IF(K793="Prenotazione",9,IF(K793="Venduto",10,""))))))))))))</f>
        <v/>
      </c>
      <c r="M793" s="2" t="n"/>
      <c r="N793" s="2">
        <f>IF(L793&gt;=4,1,0)</f>
        <v/>
      </c>
      <c r="O793" s="2">
        <f>IF(L793&gt;=6,1,0)</f>
        <v/>
      </c>
      <c r="P793" s="2">
        <f>IF(L793&gt;=7,1,0)</f>
        <v/>
      </c>
      <c r="Q793" s="2">
        <f>IF(L793&gt;=8,1,0)</f>
        <v/>
      </c>
      <c r="R793" s="2">
        <f>IF(L793&gt;=9,1,0)</f>
        <v/>
      </c>
      <c r="S793" s="2">
        <f>IF(OR(L793=10,M793="Vinta"),1,0)</f>
        <v/>
      </c>
      <c r="T793" s="2">
        <f>IF(M793="Persa",1,0)</f>
        <v/>
      </c>
      <c r="U793" s="2" t="n"/>
      <c r="V793" s="2" t="n"/>
      <c r="W793" s="2" t="n"/>
      <c r="X793" s="2" t="n"/>
      <c r="Y793" s="17" t="n"/>
      <c r="Z793" s="17" t="n"/>
      <c r="AA793" s="17" t="n"/>
      <c r="AB793" s="2" t="n"/>
      <c r="AC793" s="2">
        <f>IF(B793="","",IF(AB793="",TODAY()-B793,AB793-B793))</f>
        <v/>
      </c>
      <c r="AD793" s="2" t="n"/>
      <c r="AE793" s="2" t="n"/>
      <c r="AF793" s="2" t="n"/>
      <c r="AG793" s="37">
        <f>IF(B793="","",MAX(B793,IF(U793="",0,U793),IF(W793="",0,W793),IF(AB793="",0,AB793),IF(AN793="",0,AN793)))</f>
        <v/>
      </c>
      <c r="AH793" s="11">
        <f>IF(AG793="","",TODAY()-AG793)</f>
        <v/>
      </c>
      <c r="AI793" s="11">
        <f>IF(B793="","",MIN(100,IF(J793&gt;=300000,20,IF(J793&gt;=200000,10,5))+IF(OR(C793="Referral",C793="Passaparola"),20,IF(OR(C793="Sito web",C793="LinkedIn",C793="Email marketing"),15,10))+IF(L793&gt;=8,25,IF(L793&gt;=6,18,IF(L793&gt;=4,12,5)))+IF(AND(V793&lt;&gt;"",V793&lt;&gt;"Non risponde",V793&lt;&gt;"Non interessato"),10,0)+IF(X793="Eseguita",10,0)+IF(Z793&gt;0,15,0)))</f>
        <v/>
      </c>
      <c r="AJ793" s="11">
        <f>IF(AI793="","",IF(AI793&gt;=80,"Hot",IF(AI793&gt;=60,"Alta",IF(AI793&gt;=40,"Media","Bassa"))))</f>
        <v/>
      </c>
      <c r="AK793" s="11">
        <f>IF(B793="","",IF(U793="",TODAY()-B793,U793-B793))</f>
        <v/>
      </c>
      <c r="AL793" s="11">
        <f>IF(B793="","",IF(M793="Vinta","Chiusa - vinta",IF(M793="Persa","Chiusa - persa",IF(AND(U793="",TODAY()-B793&gt;1),"Contattare subito",IF(AND(M793="In corso",AH793&gt;7),"Lead in stallo",IF(AND(AN793&lt;&gt;"",AN793&lt;TODAY(),M793="In corso"),"Follow-up scaduto",IF(AND(K793="Offerta",Y793="",W793&lt;&gt;"",TODAY()-W793&gt;3),"Verificare offerta","OK"))))))</f>
        <v/>
      </c>
      <c r="AM793" s="38" t="n"/>
      <c r="AN793" s="39" t="n"/>
      <c r="AO793" s="11">
        <f>IF(AND(AN793&lt;&gt;"",AN793&lt;TODAY(),M793="In corso"),1,0)</f>
        <v/>
      </c>
      <c r="AP793" s="84">
        <f>IF(B793="","",IF(OR(M793="Vinta",M793="Persa"),0,IF(AL793="Contattare subito",50,0)+IF(AL793="Follow-up scaduto",40,0)+IF(AL793="Lead in stallo",35,0)+IF(AJ793="Hot",30,IF(AJ793="Alta",20,IF(AJ793="Media",10,0)))+IF(AO793=1,10,0)+L793/10+ROW()/100000))</f>
        <v/>
      </c>
    </row>
    <row r="794">
      <c r="A794" s="2">
        <f>IF(B794="","",ROW()-1)</f>
        <v/>
      </c>
      <c r="B794" s="2" t="n"/>
      <c r="C794" s="2" t="n"/>
      <c r="D794" s="2" t="n"/>
      <c r="E794" s="2" t="n"/>
      <c r="F794" s="2" t="n"/>
      <c r="G794" s="2" t="n"/>
      <c r="H794" s="2" t="n"/>
      <c r="I794" s="2" t="n"/>
      <c r="J794" s="2" t="n"/>
      <c r="K794" s="2" t="n"/>
      <c r="L794" s="2">
        <f>IF(K794="","",IF(K794="Nuovo",1,IF(K794="Tentativo contatto",1,IF(K794="Contattato",2,IF(K794="Qualificato",4,IF(K794="Visita fissata",5,IF(K794="Visita effettuata",6,IF(K794="Trattativa",7,IF(K794="Offerta",8,IF(K794="Prenotazione",9,IF(K794="Venduto",10,""))))))))))))</f>
        <v/>
      </c>
      <c r="M794" s="2" t="n"/>
      <c r="N794" s="2">
        <f>IF(L794&gt;=4,1,0)</f>
        <v/>
      </c>
      <c r="O794" s="2">
        <f>IF(L794&gt;=6,1,0)</f>
        <v/>
      </c>
      <c r="P794" s="2">
        <f>IF(L794&gt;=7,1,0)</f>
        <v/>
      </c>
      <c r="Q794" s="2">
        <f>IF(L794&gt;=8,1,0)</f>
        <v/>
      </c>
      <c r="R794" s="2">
        <f>IF(L794&gt;=9,1,0)</f>
        <v/>
      </c>
      <c r="S794" s="2">
        <f>IF(OR(L794=10,M794="Vinta"),1,0)</f>
        <v/>
      </c>
      <c r="T794" s="2">
        <f>IF(M794="Persa",1,0)</f>
        <v/>
      </c>
      <c r="U794" s="2" t="n"/>
      <c r="V794" s="2" t="n"/>
      <c r="W794" s="2" t="n"/>
      <c r="X794" s="2" t="n"/>
      <c r="Y794" s="17" t="n"/>
      <c r="Z794" s="17" t="n"/>
      <c r="AA794" s="17" t="n"/>
      <c r="AB794" s="2" t="n"/>
      <c r="AC794" s="2">
        <f>IF(B794="","",IF(AB794="",TODAY()-B794,AB794-B794))</f>
        <v/>
      </c>
      <c r="AD794" s="2" t="n"/>
      <c r="AE794" s="2" t="n"/>
      <c r="AF794" s="2" t="n"/>
      <c r="AG794" s="37">
        <f>IF(B794="","",MAX(B794,IF(U794="",0,U794),IF(W794="",0,W794),IF(AB794="",0,AB794),IF(AN794="",0,AN794)))</f>
        <v/>
      </c>
      <c r="AH794" s="11">
        <f>IF(AG794="","",TODAY()-AG794)</f>
        <v/>
      </c>
      <c r="AI794" s="11">
        <f>IF(B794="","",MIN(100,IF(J794&gt;=300000,20,IF(J794&gt;=200000,10,5))+IF(OR(C794="Referral",C794="Passaparola"),20,IF(OR(C794="Sito web",C794="LinkedIn",C794="Email marketing"),15,10))+IF(L794&gt;=8,25,IF(L794&gt;=6,18,IF(L794&gt;=4,12,5)))+IF(AND(V794&lt;&gt;"",V794&lt;&gt;"Non risponde",V794&lt;&gt;"Non interessato"),10,0)+IF(X794="Eseguita",10,0)+IF(Z794&gt;0,15,0)))</f>
        <v/>
      </c>
      <c r="AJ794" s="11">
        <f>IF(AI794="","",IF(AI794&gt;=80,"Hot",IF(AI794&gt;=60,"Alta",IF(AI794&gt;=40,"Media","Bassa"))))</f>
        <v/>
      </c>
      <c r="AK794" s="11">
        <f>IF(B794="","",IF(U794="",TODAY()-B794,U794-B794))</f>
        <v/>
      </c>
      <c r="AL794" s="11">
        <f>IF(B794="","",IF(M794="Vinta","Chiusa - vinta",IF(M794="Persa","Chiusa - persa",IF(AND(U794="",TODAY()-B794&gt;1),"Contattare subito",IF(AND(M794="In corso",AH794&gt;7),"Lead in stallo",IF(AND(AN794&lt;&gt;"",AN794&lt;TODAY(),M794="In corso"),"Follow-up scaduto",IF(AND(K794="Offerta",Y794="",W794&lt;&gt;"",TODAY()-W794&gt;3),"Verificare offerta","OK"))))))</f>
        <v/>
      </c>
      <c r="AM794" s="38" t="n"/>
      <c r="AN794" s="39" t="n"/>
      <c r="AO794" s="11">
        <f>IF(AND(AN794&lt;&gt;"",AN794&lt;TODAY(),M794="In corso"),1,0)</f>
        <v/>
      </c>
      <c r="AP794" s="84">
        <f>IF(B794="","",IF(OR(M794="Vinta",M794="Persa"),0,IF(AL794="Contattare subito",50,0)+IF(AL794="Follow-up scaduto",40,0)+IF(AL794="Lead in stallo",35,0)+IF(AJ794="Hot",30,IF(AJ794="Alta",20,IF(AJ794="Media",10,0)))+IF(AO794=1,10,0)+L794/10+ROW()/100000))</f>
        <v/>
      </c>
    </row>
    <row r="795">
      <c r="A795" s="2">
        <f>IF(B795="","",ROW()-1)</f>
        <v/>
      </c>
      <c r="B795" s="2" t="n"/>
      <c r="C795" s="2" t="n"/>
      <c r="D795" s="2" t="n"/>
      <c r="E795" s="2" t="n"/>
      <c r="F795" s="2" t="n"/>
      <c r="G795" s="2" t="n"/>
      <c r="H795" s="2" t="n"/>
      <c r="I795" s="2" t="n"/>
      <c r="J795" s="2" t="n"/>
      <c r="K795" s="2" t="n"/>
      <c r="L795" s="2">
        <f>IF(K795="","",IF(K795="Nuovo",1,IF(K795="Tentativo contatto",1,IF(K795="Contattato",2,IF(K795="Qualificato",4,IF(K795="Visita fissata",5,IF(K795="Visita effettuata",6,IF(K795="Trattativa",7,IF(K795="Offerta",8,IF(K795="Prenotazione",9,IF(K795="Venduto",10,""))))))))))))</f>
        <v/>
      </c>
      <c r="M795" s="2" t="n"/>
      <c r="N795" s="2">
        <f>IF(L795&gt;=4,1,0)</f>
        <v/>
      </c>
      <c r="O795" s="2">
        <f>IF(L795&gt;=6,1,0)</f>
        <v/>
      </c>
      <c r="P795" s="2">
        <f>IF(L795&gt;=7,1,0)</f>
        <v/>
      </c>
      <c r="Q795" s="2">
        <f>IF(L795&gt;=8,1,0)</f>
        <v/>
      </c>
      <c r="R795" s="2">
        <f>IF(L795&gt;=9,1,0)</f>
        <v/>
      </c>
      <c r="S795" s="2">
        <f>IF(OR(L795=10,M795="Vinta"),1,0)</f>
        <v/>
      </c>
      <c r="T795" s="2">
        <f>IF(M795="Persa",1,0)</f>
        <v/>
      </c>
      <c r="U795" s="2" t="n"/>
      <c r="V795" s="2" t="n"/>
      <c r="W795" s="2" t="n"/>
      <c r="X795" s="2" t="n"/>
      <c r="Y795" s="17" t="n"/>
      <c r="Z795" s="17" t="n"/>
      <c r="AA795" s="17" t="n"/>
      <c r="AB795" s="2" t="n"/>
      <c r="AC795" s="2">
        <f>IF(B795="","",IF(AB795="",TODAY()-B795,AB795-B795))</f>
        <v/>
      </c>
      <c r="AD795" s="2" t="n"/>
      <c r="AE795" s="2" t="n"/>
      <c r="AF795" s="2" t="n"/>
      <c r="AG795" s="37">
        <f>IF(B795="","",MAX(B795,IF(U795="",0,U795),IF(W795="",0,W795),IF(AB795="",0,AB795),IF(AN795="",0,AN795)))</f>
        <v/>
      </c>
      <c r="AH795" s="11">
        <f>IF(AG795="","",TODAY()-AG795)</f>
        <v/>
      </c>
      <c r="AI795" s="11">
        <f>IF(B795="","",MIN(100,IF(J795&gt;=300000,20,IF(J795&gt;=200000,10,5))+IF(OR(C795="Referral",C795="Passaparola"),20,IF(OR(C795="Sito web",C795="LinkedIn",C795="Email marketing"),15,10))+IF(L795&gt;=8,25,IF(L795&gt;=6,18,IF(L795&gt;=4,12,5)))+IF(AND(V795&lt;&gt;"",V795&lt;&gt;"Non risponde",V795&lt;&gt;"Non interessato"),10,0)+IF(X795="Eseguita",10,0)+IF(Z795&gt;0,15,0)))</f>
        <v/>
      </c>
      <c r="AJ795" s="11">
        <f>IF(AI795="","",IF(AI795&gt;=80,"Hot",IF(AI795&gt;=60,"Alta",IF(AI795&gt;=40,"Media","Bassa"))))</f>
        <v/>
      </c>
      <c r="AK795" s="11">
        <f>IF(B795="","",IF(U795="",TODAY()-B795,U795-B795))</f>
        <v/>
      </c>
      <c r="AL795" s="11">
        <f>IF(B795="","",IF(M795="Vinta","Chiusa - vinta",IF(M795="Persa","Chiusa - persa",IF(AND(U795="",TODAY()-B795&gt;1),"Contattare subito",IF(AND(M795="In corso",AH795&gt;7),"Lead in stallo",IF(AND(AN795&lt;&gt;"",AN795&lt;TODAY(),M795="In corso"),"Follow-up scaduto",IF(AND(K795="Offerta",Y795="",W795&lt;&gt;"",TODAY()-W795&gt;3),"Verificare offerta","OK"))))))</f>
        <v/>
      </c>
      <c r="AM795" s="38" t="n"/>
      <c r="AN795" s="39" t="n"/>
      <c r="AO795" s="11">
        <f>IF(AND(AN795&lt;&gt;"",AN795&lt;TODAY(),M795="In corso"),1,0)</f>
        <v/>
      </c>
      <c r="AP795" s="84">
        <f>IF(B795="","",IF(OR(M795="Vinta",M795="Persa"),0,IF(AL795="Contattare subito",50,0)+IF(AL795="Follow-up scaduto",40,0)+IF(AL795="Lead in stallo",35,0)+IF(AJ795="Hot",30,IF(AJ795="Alta",20,IF(AJ795="Media",10,0)))+IF(AO795=1,10,0)+L795/10+ROW()/100000))</f>
        <v/>
      </c>
    </row>
    <row r="796">
      <c r="A796" s="2">
        <f>IF(B796="","",ROW()-1)</f>
        <v/>
      </c>
      <c r="B796" s="2" t="n"/>
      <c r="C796" s="2" t="n"/>
      <c r="D796" s="2" t="n"/>
      <c r="E796" s="2" t="n"/>
      <c r="F796" s="2" t="n"/>
      <c r="G796" s="2" t="n"/>
      <c r="H796" s="2" t="n"/>
      <c r="I796" s="2" t="n"/>
      <c r="J796" s="2" t="n"/>
      <c r="K796" s="2" t="n"/>
      <c r="L796" s="2">
        <f>IF(K796="","",IF(K796="Nuovo",1,IF(K796="Tentativo contatto",1,IF(K796="Contattato",2,IF(K796="Qualificato",4,IF(K796="Visita fissata",5,IF(K796="Visita effettuata",6,IF(K796="Trattativa",7,IF(K796="Offerta",8,IF(K796="Prenotazione",9,IF(K796="Venduto",10,""))))))))))))</f>
        <v/>
      </c>
      <c r="M796" s="2" t="n"/>
      <c r="N796" s="2">
        <f>IF(L796&gt;=4,1,0)</f>
        <v/>
      </c>
      <c r="O796" s="2">
        <f>IF(L796&gt;=6,1,0)</f>
        <v/>
      </c>
      <c r="P796" s="2">
        <f>IF(L796&gt;=7,1,0)</f>
        <v/>
      </c>
      <c r="Q796" s="2">
        <f>IF(L796&gt;=8,1,0)</f>
        <v/>
      </c>
      <c r="R796" s="2">
        <f>IF(L796&gt;=9,1,0)</f>
        <v/>
      </c>
      <c r="S796" s="2">
        <f>IF(OR(L796=10,M796="Vinta"),1,0)</f>
        <v/>
      </c>
      <c r="T796" s="2">
        <f>IF(M796="Persa",1,0)</f>
        <v/>
      </c>
      <c r="U796" s="2" t="n"/>
      <c r="V796" s="2" t="n"/>
      <c r="W796" s="2" t="n"/>
      <c r="X796" s="2" t="n"/>
      <c r="Y796" s="17" t="n"/>
      <c r="Z796" s="17" t="n"/>
      <c r="AA796" s="17" t="n"/>
      <c r="AB796" s="2" t="n"/>
      <c r="AC796" s="2">
        <f>IF(B796="","",IF(AB796="",TODAY()-B796,AB796-B796))</f>
        <v/>
      </c>
      <c r="AD796" s="2" t="n"/>
      <c r="AE796" s="2" t="n"/>
      <c r="AF796" s="2" t="n"/>
      <c r="AG796" s="37">
        <f>IF(B796="","",MAX(B796,IF(U796="",0,U796),IF(W796="",0,W796),IF(AB796="",0,AB796),IF(AN796="",0,AN796)))</f>
        <v/>
      </c>
      <c r="AH796" s="11">
        <f>IF(AG796="","",TODAY()-AG796)</f>
        <v/>
      </c>
      <c r="AI796" s="11">
        <f>IF(B796="","",MIN(100,IF(J796&gt;=300000,20,IF(J796&gt;=200000,10,5))+IF(OR(C796="Referral",C796="Passaparola"),20,IF(OR(C796="Sito web",C796="LinkedIn",C796="Email marketing"),15,10))+IF(L796&gt;=8,25,IF(L796&gt;=6,18,IF(L796&gt;=4,12,5)))+IF(AND(V796&lt;&gt;"",V796&lt;&gt;"Non risponde",V796&lt;&gt;"Non interessato"),10,0)+IF(X796="Eseguita",10,0)+IF(Z796&gt;0,15,0)))</f>
        <v/>
      </c>
      <c r="AJ796" s="11">
        <f>IF(AI796="","",IF(AI796&gt;=80,"Hot",IF(AI796&gt;=60,"Alta",IF(AI796&gt;=40,"Media","Bassa"))))</f>
        <v/>
      </c>
      <c r="AK796" s="11">
        <f>IF(B796="","",IF(U796="",TODAY()-B796,U796-B796))</f>
        <v/>
      </c>
      <c r="AL796" s="11">
        <f>IF(B796="","",IF(M796="Vinta","Chiusa - vinta",IF(M796="Persa","Chiusa - persa",IF(AND(U796="",TODAY()-B796&gt;1),"Contattare subito",IF(AND(M796="In corso",AH796&gt;7),"Lead in stallo",IF(AND(AN796&lt;&gt;"",AN796&lt;TODAY(),M796="In corso"),"Follow-up scaduto",IF(AND(K796="Offerta",Y796="",W796&lt;&gt;"",TODAY()-W796&gt;3),"Verificare offerta","OK"))))))</f>
        <v/>
      </c>
      <c r="AM796" s="38" t="n"/>
      <c r="AN796" s="39" t="n"/>
      <c r="AO796" s="11">
        <f>IF(AND(AN796&lt;&gt;"",AN796&lt;TODAY(),M796="In corso"),1,0)</f>
        <v/>
      </c>
      <c r="AP796" s="84">
        <f>IF(B796="","",IF(OR(M796="Vinta",M796="Persa"),0,IF(AL796="Contattare subito",50,0)+IF(AL796="Follow-up scaduto",40,0)+IF(AL796="Lead in stallo",35,0)+IF(AJ796="Hot",30,IF(AJ796="Alta",20,IF(AJ796="Media",10,0)))+IF(AO796=1,10,0)+L796/10+ROW()/100000))</f>
        <v/>
      </c>
    </row>
    <row r="797">
      <c r="A797" s="2">
        <f>IF(B797="","",ROW()-1)</f>
        <v/>
      </c>
      <c r="B797" s="2" t="n"/>
      <c r="C797" s="2" t="n"/>
      <c r="D797" s="2" t="n"/>
      <c r="E797" s="2" t="n"/>
      <c r="F797" s="2" t="n"/>
      <c r="G797" s="2" t="n"/>
      <c r="H797" s="2" t="n"/>
      <c r="I797" s="2" t="n"/>
      <c r="J797" s="2" t="n"/>
      <c r="K797" s="2" t="n"/>
      <c r="L797" s="2">
        <f>IF(K797="","",IF(K797="Nuovo",1,IF(K797="Tentativo contatto",1,IF(K797="Contattato",2,IF(K797="Qualificato",4,IF(K797="Visita fissata",5,IF(K797="Visita effettuata",6,IF(K797="Trattativa",7,IF(K797="Offerta",8,IF(K797="Prenotazione",9,IF(K797="Venduto",10,""))))))))))))</f>
        <v/>
      </c>
      <c r="M797" s="2" t="n"/>
      <c r="N797" s="2">
        <f>IF(L797&gt;=4,1,0)</f>
        <v/>
      </c>
      <c r="O797" s="2">
        <f>IF(L797&gt;=6,1,0)</f>
        <v/>
      </c>
      <c r="P797" s="2">
        <f>IF(L797&gt;=7,1,0)</f>
        <v/>
      </c>
      <c r="Q797" s="2">
        <f>IF(L797&gt;=8,1,0)</f>
        <v/>
      </c>
      <c r="R797" s="2">
        <f>IF(L797&gt;=9,1,0)</f>
        <v/>
      </c>
      <c r="S797" s="2">
        <f>IF(OR(L797=10,M797="Vinta"),1,0)</f>
        <v/>
      </c>
      <c r="T797" s="2">
        <f>IF(M797="Persa",1,0)</f>
        <v/>
      </c>
      <c r="U797" s="2" t="n"/>
      <c r="V797" s="2" t="n"/>
      <c r="W797" s="2" t="n"/>
      <c r="X797" s="2" t="n"/>
      <c r="Y797" s="17" t="n"/>
      <c r="Z797" s="17" t="n"/>
      <c r="AA797" s="17" t="n"/>
      <c r="AB797" s="2" t="n"/>
      <c r="AC797" s="2">
        <f>IF(B797="","",IF(AB797="",TODAY()-B797,AB797-B797))</f>
        <v/>
      </c>
      <c r="AD797" s="2" t="n"/>
      <c r="AE797" s="2" t="n"/>
      <c r="AF797" s="2" t="n"/>
      <c r="AG797" s="37">
        <f>IF(B797="","",MAX(B797,IF(U797="",0,U797),IF(W797="",0,W797),IF(AB797="",0,AB797),IF(AN797="",0,AN797)))</f>
        <v/>
      </c>
      <c r="AH797" s="11">
        <f>IF(AG797="","",TODAY()-AG797)</f>
        <v/>
      </c>
      <c r="AI797" s="11">
        <f>IF(B797="","",MIN(100,IF(J797&gt;=300000,20,IF(J797&gt;=200000,10,5))+IF(OR(C797="Referral",C797="Passaparola"),20,IF(OR(C797="Sito web",C797="LinkedIn",C797="Email marketing"),15,10))+IF(L797&gt;=8,25,IF(L797&gt;=6,18,IF(L797&gt;=4,12,5)))+IF(AND(V797&lt;&gt;"",V797&lt;&gt;"Non risponde",V797&lt;&gt;"Non interessato"),10,0)+IF(X797="Eseguita",10,0)+IF(Z797&gt;0,15,0)))</f>
        <v/>
      </c>
      <c r="AJ797" s="11">
        <f>IF(AI797="","",IF(AI797&gt;=80,"Hot",IF(AI797&gt;=60,"Alta",IF(AI797&gt;=40,"Media","Bassa"))))</f>
        <v/>
      </c>
      <c r="AK797" s="11">
        <f>IF(B797="","",IF(U797="",TODAY()-B797,U797-B797))</f>
        <v/>
      </c>
      <c r="AL797" s="11">
        <f>IF(B797="","",IF(M797="Vinta","Chiusa - vinta",IF(M797="Persa","Chiusa - persa",IF(AND(U797="",TODAY()-B797&gt;1),"Contattare subito",IF(AND(M797="In corso",AH797&gt;7),"Lead in stallo",IF(AND(AN797&lt;&gt;"",AN797&lt;TODAY(),M797="In corso"),"Follow-up scaduto",IF(AND(K797="Offerta",Y797="",W797&lt;&gt;"",TODAY()-W797&gt;3),"Verificare offerta","OK"))))))</f>
        <v/>
      </c>
      <c r="AM797" s="38" t="n"/>
      <c r="AN797" s="39" t="n"/>
      <c r="AO797" s="11">
        <f>IF(AND(AN797&lt;&gt;"",AN797&lt;TODAY(),M797="In corso"),1,0)</f>
        <v/>
      </c>
      <c r="AP797" s="84">
        <f>IF(B797="","",IF(OR(M797="Vinta",M797="Persa"),0,IF(AL797="Contattare subito",50,0)+IF(AL797="Follow-up scaduto",40,0)+IF(AL797="Lead in stallo",35,0)+IF(AJ797="Hot",30,IF(AJ797="Alta",20,IF(AJ797="Media",10,0)))+IF(AO797=1,10,0)+L797/10+ROW()/100000))</f>
        <v/>
      </c>
    </row>
    <row r="798">
      <c r="A798" s="2">
        <f>IF(B798="","",ROW()-1)</f>
        <v/>
      </c>
      <c r="B798" s="2" t="n"/>
      <c r="C798" s="2" t="n"/>
      <c r="D798" s="2" t="n"/>
      <c r="E798" s="2" t="n"/>
      <c r="F798" s="2" t="n"/>
      <c r="G798" s="2" t="n"/>
      <c r="H798" s="2" t="n"/>
      <c r="I798" s="2" t="n"/>
      <c r="J798" s="2" t="n"/>
      <c r="K798" s="2" t="n"/>
      <c r="L798" s="2">
        <f>IF(K798="","",IF(K798="Nuovo",1,IF(K798="Tentativo contatto",1,IF(K798="Contattato",2,IF(K798="Qualificato",4,IF(K798="Visita fissata",5,IF(K798="Visita effettuata",6,IF(K798="Trattativa",7,IF(K798="Offerta",8,IF(K798="Prenotazione",9,IF(K798="Venduto",10,""))))))))))))</f>
        <v/>
      </c>
      <c r="M798" s="2" t="n"/>
      <c r="N798" s="2">
        <f>IF(L798&gt;=4,1,0)</f>
        <v/>
      </c>
      <c r="O798" s="2">
        <f>IF(L798&gt;=6,1,0)</f>
        <v/>
      </c>
      <c r="P798" s="2">
        <f>IF(L798&gt;=7,1,0)</f>
        <v/>
      </c>
      <c r="Q798" s="2">
        <f>IF(L798&gt;=8,1,0)</f>
        <v/>
      </c>
      <c r="R798" s="2">
        <f>IF(L798&gt;=9,1,0)</f>
        <v/>
      </c>
      <c r="S798" s="2">
        <f>IF(OR(L798=10,M798="Vinta"),1,0)</f>
        <v/>
      </c>
      <c r="T798" s="2">
        <f>IF(M798="Persa",1,0)</f>
        <v/>
      </c>
      <c r="U798" s="2" t="n"/>
      <c r="V798" s="2" t="n"/>
      <c r="W798" s="2" t="n"/>
      <c r="X798" s="2" t="n"/>
      <c r="Y798" s="17" t="n"/>
      <c r="Z798" s="17" t="n"/>
      <c r="AA798" s="17" t="n"/>
      <c r="AB798" s="2" t="n"/>
      <c r="AC798" s="2">
        <f>IF(B798="","",IF(AB798="",TODAY()-B798,AB798-B798))</f>
        <v/>
      </c>
      <c r="AD798" s="2" t="n"/>
      <c r="AE798" s="2" t="n"/>
      <c r="AF798" s="2" t="n"/>
      <c r="AG798" s="37">
        <f>IF(B798="","",MAX(B798,IF(U798="",0,U798),IF(W798="",0,W798),IF(AB798="",0,AB798),IF(AN798="",0,AN798)))</f>
        <v/>
      </c>
      <c r="AH798" s="11">
        <f>IF(AG798="","",TODAY()-AG798)</f>
        <v/>
      </c>
      <c r="AI798" s="11">
        <f>IF(B798="","",MIN(100,IF(J798&gt;=300000,20,IF(J798&gt;=200000,10,5))+IF(OR(C798="Referral",C798="Passaparola"),20,IF(OR(C798="Sito web",C798="LinkedIn",C798="Email marketing"),15,10))+IF(L798&gt;=8,25,IF(L798&gt;=6,18,IF(L798&gt;=4,12,5)))+IF(AND(V798&lt;&gt;"",V798&lt;&gt;"Non risponde",V798&lt;&gt;"Non interessato"),10,0)+IF(X798="Eseguita",10,0)+IF(Z798&gt;0,15,0)))</f>
        <v/>
      </c>
      <c r="AJ798" s="11">
        <f>IF(AI798="","",IF(AI798&gt;=80,"Hot",IF(AI798&gt;=60,"Alta",IF(AI798&gt;=40,"Media","Bassa"))))</f>
        <v/>
      </c>
      <c r="AK798" s="11">
        <f>IF(B798="","",IF(U798="",TODAY()-B798,U798-B798))</f>
        <v/>
      </c>
      <c r="AL798" s="11">
        <f>IF(B798="","",IF(M798="Vinta","Chiusa - vinta",IF(M798="Persa","Chiusa - persa",IF(AND(U798="",TODAY()-B798&gt;1),"Contattare subito",IF(AND(M798="In corso",AH798&gt;7),"Lead in stallo",IF(AND(AN798&lt;&gt;"",AN798&lt;TODAY(),M798="In corso"),"Follow-up scaduto",IF(AND(K798="Offerta",Y798="",W798&lt;&gt;"",TODAY()-W798&gt;3),"Verificare offerta","OK"))))))</f>
        <v/>
      </c>
      <c r="AM798" s="38" t="n"/>
      <c r="AN798" s="39" t="n"/>
      <c r="AO798" s="11">
        <f>IF(AND(AN798&lt;&gt;"",AN798&lt;TODAY(),M798="In corso"),1,0)</f>
        <v/>
      </c>
      <c r="AP798" s="84">
        <f>IF(B798="","",IF(OR(M798="Vinta",M798="Persa"),0,IF(AL798="Contattare subito",50,0)+IF(AL798="Follow-up scaduto",40,0)+IF(AL798="Lead in stallo",35,0)+IF(AJ798="Hot",30,IF(AJ798="Alta",20,IF(AJ798="Media",10,0)))+IF(AO798=1,10,0)+L798/10+ROW()/100000))</f>
        <v/>
      </c>
    </row>
    <row r="799">
      <c r="A799" s="2">
        <f>IF(B799="","",ROW()-1)</f>
        <v/>
      </c>
      <c r="B799" s="2" t="n"/>
      <c r="C799" s="2" t="n"/>
      <c r="D799" s="2" t="n"/>
      <c r="E799" s="2" t="n"/>
      <c r="F799" s="2" t="n"/>
      <c r="G799" s="2" t="n"/>
      <c r="H799" s="2" t="n"/>
      <c r="I799" s="2" t="n"/>
      <c r="J799" s="2" t="n"/>
      <c r="K799" s="2" t="n"/>
      <c r="L799" s="2">
        <f>IF(K799="","",IF(K799="Nuovo",1,IF(K799="Tentativo contatto",1,IF(K799="Contattato",2,IF(K799="Qualificato",4,IF(K799="Visita fissata",5,IF(K799="Visita effettuata",6,IF(K799="Trattativa",7,IF(K799="Offerta",8,IF(K799="Prenotazione",9,IF(K799="Venduto",10,""))))))))))))</f>
        <v/>
      </c>
      <c r="M799" s="2" t="n"/>
      <c r="N799" s="2">
        <f>IF(L799&gt;=4,1,0)</f>
        <v/>
      </c>
      <c r="O799" s="2">
        <f>IF(L799&gt;=6,1,0)</f>
        <v/>
      </c>
      <c r="P799" s="2">
        <f>IF(L799&gt;=7,1,0)</f>
        <v/>
      </c>
      <c r="Q799" s="2">
        <f>IF(L799&gt;=8,1,0)</f>
        <v/>
      </c>
      <c r="R799" s="2">
        <f>IF(L799&gt;=9,1,0)</f>
        <v/>
      </c>
      <c r="S799" s="2">
        <f>IF(OR(L799=10,M799="Vinta"),1,0)</f>
        <v/>
      </c>
      <c r="T799" s="2">
        <f>IF(M799="Persa",1,0)</f>
        <v/>
      </c>
      <c r="U799" s="2" t="n"/>
      <c r="V799" s="2" t="n"/>
      <c r="W799" s="2" t="n"/>
      <c r="X799" s="2" t="n"/>
      <c r="Y799" s="17" t="n"/>
      <c r="Z799" s="17" t="n"/>
      <c r="AA799" s="17" t="n"/>
      <c r="AB799" s="2" t="n"/>
      <c r="AC799" s="2">
        <f>IF(B799="","",IF(AB799="",TODAY()-B799,AB799-B799))</f>
        <v/>
      </c>
      <c r="AD799" s="2" t="n"/>
      <c r="AE799" s="2" t="n"/>
      <c r="AF799" s="2" t="n"/>
      <c r="AG799" s="37">
        <f>IF(B799="","",MAX(B799,IF(U799="",0,U799),IF(W799="",0,W799),IF(AB799="",0,AB799),IF(AN799="",0,AN799)))</f>
        <v/>
      </c>
      <c r="AH799" s="11">
        <f>IF(AG799="","",TODAY()-AG799)</f>
        <v/>
      </c>
      <c r="AI799" s="11">
        <f>IF(B799="","",MIN(100,IF(J799&gt;=300000,20,IF(J799&gt;=200000,10,5))+IF(OR(C799="Referral",C799="Passaparola"),20,IF(OR(C799="Sito web",C799="LinkedIn",C799="Email marketing"),15,10))+IF(L799&gt;=8,25,IF(L799&gt;=6,18,IF(L799&gt;=4,12,5)))+IF(AND(V799&lt;&gt;"",V799&lt;&gt;"Non risponde",V799&lt;&gt;"Non interessato"),10,0)+IF(X799="Eseguita",10,0)+IF(Z799&gt;0,15,0)))</f>
        <v/>
      </c>
      <c r="AJ799" s="11">
        <f>IF(AI799="","",IF(AI799&gt;=80,"Hot",IF(AI799&gt;=60,"Alta",IF(AI799&gt;=40,"Media","Bassa"))))</f>
        <v/>
      </c>
      <c r="AK799" s="11">
        <f>IF(B799="","",IF(U799="",TODAY()-B799,U799-B799))</f>
        <v/>
      </c>
      <c r="AL799" s="11">
        <f>IF(B799="","",IF(M799="Vinta","Chiusa - vinta",IF(M799="Persa","Chiusa - persa",IF(AND(U799="",TODAY()-B799&gt;1),"Contattare subito",IF(AND(M799="In corso",AH799&gt;7),"Lead in stallo",IF(AND(AN799&lt;&gt;"",AN799&lt;TODAY(),M799="In corso"),"Follow-up scaduto",IF(AND(K799="Offerta",Y799="",W799&lt;&gt;"",TODAY()-W799&gt;3),"Verificare offerta","OK"))))))</f>
        <v/>
      </c>
      <c r="AM799" s="38" t="n"/>
      <c r="AN799" s="39" t="n"/>
      <c r="AO799" s="11">
        <f>IF(AND(AN799&lt;&gt;"",AN799&lt;TODAY(),M799="In corso"),1,0)</f>
        <v/>
      </c>
      <c r="AP799" s="84">
        <f>IF(B799="","",IF(OR(M799="Vinta",M799="Persa"),0,IF(AL799="Contattare subito",50,0)+IF(AL799="Follow-up scaduto",40,0)+IF(AL799="Lead in stallo",35,0)+IF(AJ799="Hot",30,IF(AJ799="Alta",20,IF(AJ799="Media",10,0)))+IF(AO799=1,10,0)+L799/10+ROW()/100000))</f>
        <v/>
      </c>
    </row>
    <row r="800">
      <c r="A800" s="2">
        <f>IF(B800="","",ROW()-1)</f>
        <v/>
      </c>
      <c r="B800" s="2" t="n"/>
      <c r="C800" s="2" t="n"/>
      <c r="D800" s="2" t="n"/>
      <c r="E800" s="2" t="n"/>
      <c r="F800" s="2" t="n"/>
      <c r="G800" s="2" t="n"/>
      <c r="H800" s="2" t="n"/>
      <c r="I800" s="2" t="n"/>
      <c r="J800" s="2" t="n"/>
      <c r="K800" s="2" t="n"/>
      <c r="L800" s="2">
        <f>IF(K800="","",IF(K800="Nuovo",1,IF(K800="Tentativo contatto",1,IF(K800="Contattato",2,IF(K800="Qualificato",4,IF(K800="Visita fissata",5,IF(K800="Visita effettuata",6,IF(K800="Trattativa",7,IF(K800="Offerta",8,IF(K800="Prenotazione",9,IF(K800="Venduto",10,""))))))))))))</f>
        <v/>
      </c>
      <c r="M800" s="2" t="n"/>
      <c r="N800" s="2">
        <f>IF(L800&gt;=4,1,0)</f>
        <v/>
      </c>
      <c r="O800" s="2">
        <f>IF(L800&gt;=6,1,0)</f>
        <v/>
      </c>
      <c r="P800" s="2">
        <f>IF(L800&gt;=7,1,0)</f>
        <v/>
      </c>
      <c r="Q800" s="2">
        <f>IF(L800&gt;=8,1,0)</f>
        <v/>
      </c>
      <c r="R800" s="2">
        <f>IF(L800&gt;=9,1,0)</f>
        <v/>
      </c>
      <c r="S800" s="2">
        <f>IF(OR(L800=10,M800="Vinta"),1,0)</f>
        <v/>
      </c>
      <c r="T800" s="2">
        <f>IF(M800="Persa",1,0)</f>
        <v/>
      </c>
      <c r="U800" s="2" t="n"/>
      <c r="V800" s="2" t="n"/>
      <c r="W800" s="2" t="n"/>
      <c r="X800" s="2" t="n"/>
      <c r="Y800" s="17" t="n"/>
      <c r="Z800" s="17" t="n"/>
      <c r="AA800" s="17" t="n"/>
      <c r="AB800" s="2" t="n"/>
      <c r="AC800" s="2">
        <f>IF(B800="","",IF(AB800="",TODAY()-B800,AB800-B800))</f>
        <v/>
      </c>
      <c r="AD800" s="2" t="n"/>
      <c r="AE800" s="2" t="n"/>
      <c r="AF800" s="2" t="n"/>
      <c r="AG800" s="37">
        <f>IF(B800="","",MAX(B800,IF(U800="",0,U800),IF(W800="",0,W800),IF(AB800="",0,AB800),IF(AN800="",0,AN800)))</f>
        <v/>
      </c>
      <c r="AH800" s="11">
        <f>IF(AG800="","",TODAY()-AG800)</f>
        <v/>
      </c>
      <c r="AI800" s="11">
        <f>IF(B800="","",MIN(100,IF(J800&gt;=300000,20,IF(J800&gt;=200000,10,5))+IF(OR(C800="Referral",C800="Passaparola"),20,IF(OR(C800="Sito web",C800="LinkedIn",C800="Email marketing"),15,10))+IF(L800&gt;=8,25,IF(L800&gt;=6,18,IF(L800&gt;=4,12,5)))+IF(AND(V800&lt;&gt;"",V800&lt;&gt;"Non risponde",V800&lt;&gt;"Non interessato"),10,0)+IF(X800="Eseguita",10,0)+IF(Z800&gt;0,15,0)))</f>
        <v/>
      </c>
      <c r="AJ800" s="11">
        <f>IF(AI800="","",IF(AI800&gt;=80,"Hot",IF(AI800&gt;=60,"Alta",IF(AI800&gt;=40,"Media","Bassa"))))</f>
        <v/>
      </c>
      <c r="AK800" s="11">
        <f>IF(B800="","",IF(U800="",TODAY()-B800,U800-B800))</f>
        <v/>
      </c>
      <c r="AL800" s="11">
        <f>IF(B800="","",IF(M800="Vinta","Chiusa - vinta",IF(M800="Persa","Chiusa - persa",IF(AND(U800="",TODAY()-B800&gt;1),"Contattare subito",IF(AND(M800="In corso",AH800&gt;7),"Lead in stallo",IF(AND(AN800&lt;&gt;"",AN800&lt;TODAY(),M800="In corso"),"Follow-up scaduto",IF(AND(K800="Offerta",Y800="",W800&lt;&gt;"",TODAY()-W800&gt;3),"Verificare offerta","OK"))))))</f>
        <v/>
      </c>
      <c r="AM800" s="38" t="n"/>
      <c r="AN800" s="39" t="n"/>
      <c r="AO800" s="11">
        <f>IF(AND(AN800&lt;&gt;"",AN800&lt;TODAY(),M800="In corso"),1,0)</f>
        <v/>
      </c>
      <c r="AP800" s="84">
        <f>IF(B800="","",IF(OR(M800="Vinta",M800="Persa"),0,IF(AL800="Contattare subito",50,0)+IF(AL800="Follow-up scaduto",40,0)+IF(AL800="Lead in stallo",35,0)+IF(AJ800="Hot",30,IF(AJ800="Alta",20,IF(AJ800="Media",10,0)))+IF(AO800=1,10,0)+L800/10+ROW()/100000))</f>
        <v/>
      </c>
    </row>
    <row r="801">
      <c r="A801" s="2">
        <f>IF(B801="","",ROW()-1)</f>
        <v/>
      </c>
      <c r="B801" s="2" t="n"/>
      <c r="C801" s="2" t="n"/>
      <c r="D801" s="2" t="n"/>
      <c r="E801" s="2" t="n"/>
      <c r="F801" s="2" t="n"/>
      <c r="G801" s="2" t="n"/>
      <c r="H801" s="2" t="n"/>
      <c r="I801" s="2" t="n"/>
      <c r="J801" s="2" t="n"/>
      <c r="K801" s="2" t="n"/>
      <c r="L801" s="2">
        <f>IF(K801="","",IF(K801="Nuovo",1,IF(K801="Tentativo contatto",1,IF(K801="Contattato",2,IF(K801="Qualificato",4,IF(K801="Visita fissata",5,IF(K801="Visita effettuata",6,IF(K801="Trattativa",7,IF(K801="Offerta",8,IF(K801="Prenotazione",9,IF(K801="Venduto",10,""))))))))))))</f>
        <v/>
      </c>
      <c r="M801" s="2" t="n"/>
      <c r="N801" s="2">
        <f>IF(L801&gt;=4,1,0)</f>
        <v/>
      </c>
      <c r="O801" s="2">
        <f>IF(L801&gt;=6,1,0)</f>
        <v/>
      </c>
      <c r="P801" s="2">
        <f>IF(L801&gt;=7,1,0)</f>
        <v/>
      </c>
      <c r="Q801" s="2">
        <f>IF(L801&gt;=8,1,0)</f>
        <v/>
      </c>
      <c r="R801" s="2">
        <f>IF(L801&gt;=9,1,0)</f>
        <v/>
      </c>
      <c r="S801" s="2">
        <f>IF(OR(L801=10,M801="Vinta"),1,0)</f>
        <v/>
      </c>
      <c r="T801" s="2">
        <f>IF(M801="Persa",1,0)</f>
        <v/>
      </c>
      <c r="U801" s="2" t="n"/>
      <c r="V801" s="2" t="n"/>
      <c r="W801" s="2" t="n"/>
      <c r="X801" s="2" t="n"/>
      <c r="Y801" s="17" t="n"/>
      <c r="Z801" s="17" t="n"/>
      <c r="AA801" s="17" t="n"/>
      <c r="AB801" s="2" t="n"/>
      <c r="AC801" s="2">
        <f>IF(B801="","",IF(AB801="",TODAY()-B801,AB801-B801))</f>
        <v/>
      </c>
      <c r="AD801" s="2" t="n"/>
      <c r="AE801" s="2" t="n"/>
      <c r="AF801" s="2" t="n"/>
      <c r="AG801" s="37">
        <f>IF(B801="","",MAX(B801,IF(U801="",0,U801),IF(W801="",0,W801),IF(AB801="",0,AB801),IF(AN801="",0,AN801)))</f>
        <v/>
      </c>
      <c r="AH801" s="11">
        <f>IF(AG801="","",TODAY()-AG801)</f>
        <v/>
      </c>
      <c r="AI801" s="11">
        <f>IF(B801="","",MIN(100,IF(J801&gt;=300000,20,IF(J801&gt;=200000,10,5))+IF(OR(C801="Referral",C801="Passaparola"),20,IF(OR(C801="Sito web",C801="LinkedIn",C801="Email marketing"),15,10))+IF(L801&gt;=8,25,IF(L801&gt;=6,18,IF(L801&gt;=4,12,5)))+IF(AND(V801&lt;&gt;"",V801&lt;&gt;"Non risponde",V801&lt;&gt;"Non interessato"),10,0)+IF(X801="Eseguita",10,0)+IF(Z801&gt;0,15,0)))</f>
        <v/>
      </c>
      <c r="AJ801" s="11">
        <f>IF(AI801="","",IF(AI801&gt;=80,"Hot",IF(AI801&gt;=60,"Alta",IF(AI801&gt;=40,"Media","Bassa"))))</f>
        <v/>
      </c>
      <c r="AK801" s="11">
        <f>IF(B801="","",IF(U801="",TODAY()-B801,U801-B801))</f>
        <v/>
      </c>
      <c r="AL801" s="11">
        <f>IF(B801="","",IF(M801="Vinta","Chiusa - vinta",IF(M801="Persa","Chiusa - persa",IF(AND(U801="",TODAY()-B801&gt;1),"Contattare subito",IF(AND(M801="In corso",AH801&gt;7),"Lead in stallo",IF(AND(AN801&lt;&gt;"",AN801&lt;TODAY(),M801="In corso"),"Follow-up scaduto",IF(AND(K801="Offerta",Y801="",W801&lt;&gt;"",TODAY()-W801&gt;3),"Verificare offerta","OK"))))))</f>
        <v/>
      </c>
      <c r="AM801" s="38" t="n"/>
      <c r="AN801" s="39" t="n"/>
      <c r="AO801" s="11">
        <f>IF(AND(AN801&lt;&gt;"",AN801&lt;TODAY(),M801="In corso"),1,0)</f>
        <v/>
      </c>
      <c r="AP801" s="84">
        <f>IF(B801="","",IF(OR(M801="Vinta",M801="Persa"),0,IF(AL801="Contattare subito",50,0)+IF(AL801="Follow-up scaduto",40,0)+IF(AL801="Lead in stallo",35,0)+IF(AJ801="Hot",30,IF(AJ801="Alta",20,IF(AJ801="Media",10,0)))+IF(AO801=1,10,0)+L801/10+ROW()/100000))</f>
        <v/>
      </c>
    </row>
    <row r="802">
      <c r="A802" s="2">
        <f>IF(B802="","",ROW()-1)</f>
        <v/>
      </c>
      <c r="B802" s="2" t="n"/>
      <c r="C802" s="2" t="n"/>
      <c r="D802" s="2" t="n"/>
      <c r="E802" s="2" t="n"/>
      <c r="F802" s="2" t="n"/>
      <c r="G802" s="2" t="n"/>
      <c r="H802" s="2" t="n"/>
      <c r="I802" s="2" t="n"/>
      <c r="J802" s="2" t="n"/>
      <c r="K802" s="2" t="n"/>
      <c r="L802" s="2">
        <f>IF(K802="","",IF(K802="Nuovo",1,IF(K802="Tentativo contatto",1,IF(K802="Contattato",2,IF(K802="Qualificato",4,IF(K802="Visita fissata",5,IF(K802="Visita effettuata",6,IF(K802="Trattativa",7,IF(K802="Offerta",8,IF(K802="Prenotazione",9,IF(K802="Venduto",10,""))))))))))))</f>
        <v/>
      </c>
      <c r="M802" s="2" t="n"/>
      <c r="N802" s="2">
        <f>IF(L802&gt;=4,1,0)</f>
        <v/>
      </c>
      <c r="O802" s="2">
        <f>IF(L802&gt;=6,1,0)</f>
        <v/>
      </c>
      <c r="P802" s="2">
        <f>IF(L802&gt;=7,1,0)</f>
        <v/>
      </c>
      <c r="Q802" s="2">
        <f>IF(L802&gt;=8,1,0)</f>
        <v/>
      </c>
      <c r="R802" s="2">
        <f>IF(L802&gt;=9,1,0)</f>
        <v/>
      </c>
      <c r="S802" s="2">
        <f>IF(OR(L802=10,M802="Vinta"),1,0)</f>
        <v/>
      </c>
      <c r="T802" s="2">
        <f>IF(M802="Persa",1,0)</f>
        <v/>
      </c>
      <c r="U802" s="2" t="n"/>
      <c r="V802" s="2" t="n"/>
      <c r="W802" s="2" t="n"/>
      <c r="X802" s="2" t="n"/>
      <c r="Y802" s="17" t="n"/>
      <c r="Z802" s="17" t="n"/>
      <c r="AA802" s="17" t="n"/>
      <c r="AB802" s="2" t="n"/>
      <c r="AC802" s="2">
        <f>IF(B802="","",IF(AB802="",TODAY()-B802,AB802-B802))</f>
        <v/>
      </c>
      <c r="AD802" s="2" t="n"/>
      <c r="AE802" s="2" t="n"/>
      <c r="AF802" s="2" t="n"/>
      <c r="AG802" s="37">
        <f>IF(B802="","",MAX(B802,IF(U802="",0,U802),IF(W802="",0,W802),IF(AB802="",0,AB802),IF(AN802="",0,AN802)))</f>
        <v/>
      </c>
      <c r="AH802" s="11">
        <f>IF(AG802="","",TODAY()-AG802)</f>
        <v/>
      </c>
      <c r="AI802" s="11">
        <f>IF(B802="","",MIN(100,IF(J802&gt;=300000,20,IF(J802&gt;=200000,10,5))+IF(OR(C802="Referral",C802="Passaparola"),20,IF(OR(C802="Sito web",C802="LinkedIn",C802="Email marketing"),15,10))+IF(L802&gt;=8,25,IF(L802&gt;=6,18,IF(L802&gt;=4,12,5)))+IF(AND(V802&lt;&gt;"",V802&lt;&gt;"Non risponde",V802&lt;&gt;"Non interessato"),10,0)+IF(X802="Eseguita",10,0)+IF(Z802&gt;0,15,0)))</f>
        <v/>
      </c>
      <c r="AJ802" s="11">
        <f>IF(AI802="","",IF(AI802&gt;=80,"Hot",IF(AI802&gt;=60,"Alta",IF(AI802&gt;=40,"Media","Bassa"))))</f>
        <v/>
      </c>
      <c r="AK802" s="11">
        <f>IF(B802="","",IF(U802="",TODAY()-B802,U802-B802))</f>
        <v/>
      </c>
      <c r="AL802" s="11">
        <f>IF(B802="","",IF(M802="Vinta","Chiusa - vinta",IF(M802="Persa","Chiusa - persa",IF(AND(U802="",TODAY()-B802&gt;1),"Contattare subito",IF(AND(M802="In corso",AH802&gt;7),"Lead in stallo",IF(AND(AN802&lt;&gt;"",AN802&lt;TODAY(),M802="In corso"),"Follow-up scaduto",IF(AND(K802="Offerta",Y802="",W802&lt;&gt;"",TODAY()-W802&gt;3),"Verificare offerta","OK"))))))</f>
        <v/>
      </c>
      <c r="AM802" s="38" t="n"/>
      <c r="AN802" s="39" t="n"/>
      <c r="AO802" s="11">
        <f>IF(AND(AN802&lt;&gt;"",AN802&lt;TODAY(),M802="In corso"),1,0)</f>
        <v/>
      </c>
      <c r="AP802" s="84">
        <f>IF(B802="","",IF(OR(M802="Vinta",M802="Persa"),0,IF(AL802="Contattare subito",50,0)+IF(AL802="Follow-up scaduto",40,0)+IF(AL802="Lead in stallo",35,0)+IF(AJ802="Hot",30,IF(AJ802="Alta",20,IF(AJ802="Media",10,0)))+IF(AO802=1,10,0)+L802/10+ROW()/100000))</f>
        <v/>
      </c>
    </row>
    <row r="803">
      <c r="A803" s="2">
        <f>IF(B803="","",ROW()-1)</f>
        <v/>
      </c>
      <c r="B803" s="2" t="n"/>
      <c r="C803" s="2" t="n"/>
      <c r="D803" s="2" t="n"/>
      <c r="E803" s="2" t="n"/>
      <c r="F803" s="2" t="n"/>
      <c r="G803" s="2" t="n"/>
      <c r="H803" s="2" t="n"/>
      <c r="I803" s="2" t="n"/>
      <c r="J803" s="2" t="n"/>
      <c r="K803" s="2" t="n"/>
      <c r="L803" s="2">
        <f>IF(K803="","",IF(K803="Nuovo",1,IF(K803="Tentativo contatto",1,IF(K803="Contattato",2,IF(K803="Qualificato",4,IF(K803="Visita fissata",5,IF(K803="Visita effettuata",6,IF(K803="Trattativa",7,IF(K803="Offerta",8,IF(K803="Prenotazione",9,IF(K803="Venduto",10,""))))))))))))</f>
        <v/>
      </c>
      <c r="M803" s="2" t="n"/>
      <c r="N803" s="2">
        <f>IF(L803&gt;=4,1,0)</f>
        <v/>
      </c>
      <c r="O803" s="2">
        <f>IF(L803&gt;=6,1,0)</f>
        <v/>
      </c>
      <c r="P803" s="2">
        <f>IF(L803&gt;=7,1,0)</f>
        <v/>
      </c>
      <c r="Q803" s="2">
        <f>IF(L803&gt;=8,1,0)</f>
        <v/>
      </c>
      <c r="R803" s="2">
        <f>IF(L803&gt;=9,1,0)</f>
        <v/>
      </c>
      <c r="S803" s="2">
        <f>IF(OR(L803=10,M803="Vinta"),1,0)</f>
        <v/>
      </c>
      <c r="T803" s="2">
        <f>IF(M803="Persa",1,0)</f>
        <v/>
      </c>
      <c r="U803" s="2" t="n"/>
      <c r="V803" s="2" t="n"/>
      <c r="W803" s="2" t="n"/>
      <c r="X803" s="2" t="n"/>
      <c r="Y803" s="17" t="n"/>
      <c r="Z803" s="17" t="n"/>
      <c r="AA803" s="17" t="n"/>
      <c r="AB803" s="2" t="n"/>
      <c r="AC803" s="2">
        <f>IF(B803="","",IF(AB803="",TODAY()-B803,AB803-B803))</f>
        <v/>
      </c>
      <c r="AD803" s="2" t="n"/>
      <c r="AE803" s="2" t="n"/>
      <c r="AF803" s="2" t="n"/>
      <c r="AG803" s="37">
        <f>IF(B803="","",MAX(B803,IF(U803="",0,U803),IF(W803="",0,W803),IF(AB803="",0,AB803),IF(AN803="",0,AN803)))</f>
        <v/>
      </c>
      <c r="AH803" s="11">
        <f>IF(AG803="","",TODAY()-AG803)</f>
        <v/>
      </c>
      <c r="AI803" s="11">
        <f>IF(B803="","",MIN(100,IF(J803&gt;=300000,20,IF(J803&gt;=200000,10,5))+IF(OR(C803="Referral",C803="Passaparola"),20,IF(OR(C803="Sito web",C803="LinkedIn",C803="Email marketing"),15,10))+IF(L803&gt;=8,25,IF(L803&gt;=6,18,IF(L803&gt;=4,12,5)))+IF(AND(V803&lt;&gt;"",V803&lt;&gt;"Non risponde",V803&lt;&gt;"Non interessato"),10,0)+IF(X803="Eseguita",10,0)+IF(Z803&gt;0,15,0)))</f>
        <v/>
      </c>
      <c r="AJ803" s="11">
        <f>IF(AI803="","",IF(AI803&gt;=80,"Hot",IF(AI803&gt;=60,"Alta",IF(AI803&gt;=40,"Media","Bassa"))))</f>
        <v/>
      </c>
      <c r="AK803" s="11">
        <f>IF(B803="","",IF(U803="",TODAY()-B803,U803-B803))</f>
        <v/>
      </c>
      <c r="AL803" s="11">
        <f>IF(B803="","",IF(M803="Vinta","Chiusa - vinta",IF(M803="Persa","Chiusa - persa",IF(AND(U803="",TODAY()-B803&gt;1),"Contattare subito",IF(AND(M803="In corso",AH803&gt;7),"Lead in stallo",IF(AND(AN803&lt;&gt;"",AN803&lt;TODAY(),M803="In corso"),"Follow-up scaduto",IF(AND(K803="Offerta",Y803="",W803&lt;&gt;"",TODAY()-W803&gt;3),"Verificare offerta","OK"))))))</f>
        <v/>
      </c>
      <c r="AM803" s="38" t="n"/>
      <c r="AN803" s="39" t="n"/>
      <c r="AO803" s="11">
        <f>IF(AND(AN803&lt;&gt;"",AN803&lt;TODAY(),M803="In corso"),1,0)</f>
        <v/>
      </c>
      <c r="AP803" s="84">
        <f>IF(B803="","",IF(OR(M803="Vinta",M803="Persa"),0,IF(AL803="Contattare subito",50,0)+IF(AL803="Follow-up scaduto",40,0)+IF(AL803="Lead in stallo",35,0)+IF(AJ803="Hot",30,IF(AJ803="Alta",20,IF(AJ803="Media",10,0)))+IF(AO803=1,10,0)+L803/10+ROW()/100000))</f>
        <v/>
      </c>
    </row>
    <row r="804">
      <c r="A804" s="2">
        <f>IF(B804="","",ROW()-1)</f>
        <v/>
      </c>
      <c r="B804" s="2" t="n"/>
      <c r="C804" s="2" t="n"/>
      <c r="D804" s="2" t="n"/>
      <c r="E804" s="2" t="n"/>
      <c r="F804" s="2" t="n"/>
      <c r="G804" s="2" t="n"/>
      <c r="H804" s="2" t="n"/>
      <c r="I804" s="2" t="n"/>
      <c r="J804" s="2" t="n"/>
      <c r="K804" s="2" t="n"/>
      <c r="L804" s="2">
        <f>IF(K804="","",IF(K804="Nuovo",1,IF(K804="Tentativo contatto",1,IF(K804="Contattato",2,IF(K804="Qualificato",4,IF(K804="Visita fissata",5,IF(K804="Visita effettuata",6,IF(K804="Trattativa",7,IF(K804="Offerta",8,IF(K804="Prenotazione",9,IF(K804="Venduto",10,""))))))))))))</f>
        <v/>
      </c>
      <c r="M804" s="2" t="n"/>
      <c r="N804" s="2">
        <f>IF(L804&gt;=4,1,0)</f>
        <v/>
      </c>
      <c r="O804" s="2">
        <f>IF(L804&gt;=6,1,0)</f>
        <v/>
      </c>
      <c r="P804" s="2">
        <f>IF(L804&gt;=7,1,0)</f>
        <v/>
      </c>
      <c r="Q804" s="2">
        <f>IF(L804&gt;=8,1,0)</f>
        <v/>
      </c>
      <c r="R804" s="2">
        <f>IF(L804&gt;=9,1,0)</f>
        <v/>
      </c>
      <c r="S804" s="2">
        <f>IF(OR(L804=10,M804="Vinta"),1,0)</f>
        <v/>
      </c>
      <c r="T804" s="2">
        <f>IF(M804="Persa",1,0)</f>
        <v/>
      </c>
      <c r="U804" s="2" t="n"/>
      <c r="V804" s="2" t="n"/>
      <c r="W804" s="2" t="n"/>
      <c r="X804" s="2" t="n"/>
      <c r="Y804" s="17" t="n"/>
      <c r="Z804" s="17" t="n"/>
      <c r="AA804" s="17" t="n"/>
      <c r="AB804" s="2" t="n"/>
      <c r="AC804" s="2">
        <f>IF(B804="","",IF(AB804="",TODAY()-B804,AB804-B804))</f>
        <v/>
      </c>
      <c r="AD804" s="2" t="n"/>
      <c r="AE804" s="2" t="n"/>
      <c r="AF804" s="2" t="n"/>
      <c r="AG804" s="37">
        <f>IF(B804="","",MAX(B804,IF(U804="",0,U804),IF(W804="",0,W804),IF(AB804="",0,AB804),IF(AN804="",0,AN804)))</f>
        <v/>
      </c>
      <c r="AH804" s="11">
        <f>IF(AG804="","",TODAY()-AG804)</f>
        <v/>
      </c>
      <c r="AI804" s="11">
        <f>IF(B804="","",MIN(100,IF(J804&gt;=300000,20,IF(J804&gt;=200000,10,5))+IF(OR(C804="Referral",C804="Passaparola"),20,IF(OR(C804="Sito web",C804="LinkedIn",C804="Email marketing"),15,10))+IF(L804&gt;=8,25,IF(L804&gt;=6,18,IF(L804&gt;=4,12,5)))+IF(AND(V804&lt;&gt;"",V804&lt;&gt;"Non risponde",V804&lt;&gt;"Non interessato"),10,0)+IF(X804="Eseguita",10,0)+IF(Z804&gt;0,15,0)))</f>
        <v/>
      </c>
      <c r="AJ804" s="11">
        <f>IF(AI804="","",IF(AI804&gt;=80,"Hot",IF(AI804&gt;=60,"Alta",IF(AI804&gt;=40,"Media","Bassa"))))</f>
        <v/>
      </c>
      <c r="AK804" s="11">
        <f>IF(B804="","",IF(U804="",TODAY()-B804,U804-B804))</f>
        <v/>
      </c>
      <c r="AL804" s="11">
        <f>IF(B804="","",IF(M804="Vinta","Chiusa - vinta",IF(M804="Persa","Chiusa - persa",IF(AND(U804="",TODAY()-B804&gt;1),"Contattare subito",IF(AND(M804="In corso",AH804&gt;7),"Lead in stallo",IF(AND(AN804&lt;&gt;"",AN804&lt;TODAY(),M804="In corso"),"Follow-up scaduto",IF(AND(K804="Offerta",Y804="",W804&lt;&gt;"",TODAY()-W804&gt;3),"Verificare offerta","OK"))))))</f>
        <v/>
      </c>
      <c r="AM804" s="38" t="n"/>
      <c r="AN804" s="39" t="n"/>
      <c r="AO804" s="11">
        <f>IF(AND(AN804&lt;&gt;"",AN804&lt;TODAY(),M804="In corso"),1,0)</f>
        <v/>
      </c>
      <c r="AP804" s="84">
        <f>IF(B804="","",IF(OR(M804="Vinta",M804="Persa"),0,IF(AL804="Contattare subito",50,0)+IF(AL804="Follow-up scaduto",40,0)+IF(AL804="Lead in stallo",35,0)+IF(AJ804="Hot",30,IF(AJ804="Alta",20,IF(AJ804="Media",10,0)))+IF(AO804=1,10,0)+L804/10+ROW()/100000))</f>
        <v/>
      </c>
    </row>
    <row r="805">
      <c r="A805" s="2">
        <f>IF(B805="","",ROW()-1)</f>
        <v/>
      </c>
      <c r="B805" s="2" t="n"/>
      <c r="C805" s="2" t="n"/>
      <c r="D805" s="2" t="n"/>
      <c r="E805" s="2" t="n"/>
      <c r="F805" s="2" t="n"/>
      <c r="G805" s="2" t="n"/>
      <c r="H805" s="2" t="n"/>
      <c r="I805" s="2" t="n"/>
      <c r="J805" s="2" t="n"/>
      <c r="K805" s="2" t="n"/>
      <c r="L805" s="2">
        <f>IF(K805="","",IF(K805="Nuovo",1,IF(K805="Tentativo contatto",1,IF(K805="Contattato",2,IF(K805="Qualificato",4,IF(K805="Visita fissata",5,IF(K805="Visita effettuata",6,IF(K805="Trattativa",7,IF(K805="Offerta",8,IF(K805="Prenotazione",9,IF(K805="Venduto",10,""))))))))))))</f>
        <v/>
      </c>
      <c r="M805" s="2" t="n"/>
      <c r="N805" s="2">
        <f>IF(L805&gt;=4,1,0)</f>
        <v/>
      </c>
      <c r="O805" s="2">
        <f>IF(L805&gt;=6,1,0)</f>
        <v/>
      </c>
      <c r="P805" s="2">
        <f>IF(L805&gt;=7,1,0)</f>
        <v/>
      </c>
      <c r="Q805" s="2">
        <f>IF(L805&gt;=8,1,0)</f>
        <v/>
      </c>
      <c r="R805" s="2">
        <f>IF(L805&gt;=9,1,0)</f>
        <v/>
      </c>
      <c r="S805" s="2">
        <f>IF(OR(L805=10,M805="Vinta"),1,0)</f>
        <v/>
      </c>
      <c r="T805" s="2">
        <f>IF(M805="Persa",1,0)</f>
        <v/>
      </c>
      <c r="U805" s="2" t="n"/>
      <c r="V805" s="2" t="n"/>
      <c r="W805" s="2" t="n"/>
      <c r="X805" s="2" t="n"/>
      <c r="Y805" s="17" t="n"/>
      <c r="Z805" s="17" t="n"/>
      <c r="AA805" s="17" t="n"/>
      <c r="AB805" s="2" t="n"/>
      <c r="AC805" s="2">
        <f>IF(B805="","",IF(AB805="",TODAY()-B805,AB805-B805))</f>
        <v/>
      </c>
      <c r="AD805" s="2" t="n"/>
      <c r="AE805" s="2" t="n"/>
      <c r="AF805" s="2" t="n"/>
      <c r="AG805" s="37">
        <f>IF(B805="","",MAX(B805,IF(U805="",0,U805),IF(W805="",0,W805),IF(AB805="",0,AB805),IF(AN805="",0,AN805)))</f>
        <v/>
      </c>
      <c r="AH805" s="11">
        <f>IF(AG805="","",TODAY()-AG805)</f>
        <v/>
      </c>
      <c r="AI805" s="11">
        <f>IF(B805="","",MIN(100,IF(J805&gt;=300000,20,IF(J805&gt;=200000,10,5))+IF(OR(C805="Referral",C805="Passaparola"),20,IF(OR(C805="Sito web",C805="LinkedIn",C805="Email marketing"),15,10))+IF(L805&gt;=8,25,IF(L805&gt;=6,18,IF(L805&gt;=4,12,5)))+IF(AND(V805&lt;&gt;"",V805&lt;&gt;"Non risponde",V805&lt;&gt;"Non interessato"),10,0)+IF(X805="Eseguita",10,0)+IF(Z805&gt;0,15,0)))</f>
        <v/>
      </c>
      <c r="AJ805" s="11">
        <f>IF(AI805="","",IF(AI805&gt;=80,"Hot",IF(AI805&gt;=60,"Alta",IF(AI805&gt;=40,"Media","Bassa"))))</f>
        <v/>
      </c>
      <c r="AK805" s="11">
        <f>IF(B805="","",IF(U805="",TODAY()-B805,U805-B805))</f>
        <v/>
      </c>
      <c r="AL805" s="11">
        <f>IF(B805="","",IF(M805="Vinta","Chiusa - vinta",IF(M805="Persa","Chiusa - persa",IF(AND(U805="",TODAY()-B805&gt;1),"Contattare subito",IF(AND(M805="In corso",AH805&gt;7),"Lead in stallo",IF(AND(AN805&lt;&gt;"",AN805&lt;TODAY(),M805="In corso"),"Follow-up scaduto",IF(AND(K805="Offerta",Y805="",W805&lt;&gt;"",TODAY()-W805&gt;3),"Verificare offerta","OK"))))))</f>
        <v/>
      </c>
      <c r="AM805" s="38" t="n"/>
      <c r="AN805" s="39" t="n"/>
      <c r="AO805" s="11">
        <f>IF(AND(AN805&lt;&gt;"",AN805&lt;TODAY(),M805="In corso"),1,0)</f>
        <v/>
      </c>
      <c r="AP805" s="84">
        <f>IF(B805="","",IF(OR(M805="Vinta",M805="Persa"),0,IF(AL805="Contattare subito",50,0)+IF(AL805="Follow-up scaduto",40,0)+IF(AL805="Lead in stallo",35,0)+IF(AJ805="Hot",30,IF(AJ805="Alta",20,IF(AJ805="Media",10,0)))+IF(AO805=1,10,0)+L805/10+ROW()/100000))</f>
        <v/>
      </c>
    </row>
    <row r="806">
      <c r="A806" s="2">
        <f>IF(B806="","",ROW()-1)</f>
        <v/>
      </c>
      <c r="B806" s="2" t="n"/>
      <c r="C806" s="2" t="n"/>
      <c r="D806" s="2" t="n"/>
      <c r="E806" s="2" t="n"/>
      <c r="F806" s="2" t="n"/>
      <c r="G806" s="2" t="n"/>
      <c r="H806" s="2" t="n"/>
      <c r="I806" s="2" t="n"/>
      <c r="J806" s="2" t="n"/>
      <c r="K806" s="2" t="n"/>
      <c r="L806" s="2">
        <f>IF(K806="","",IF(K806="Nuovo",1,IF(K806="Tentativo contatto",1,IF(K806="Contattato",2,IF(K806="Qualificato",4,IF(K806="Visita fissata",5,IF(K806="Visita effettuata",6,IF(K806="Trattativa",7,IF(K806="Offerta",8,IF(K806="Prenotazione",9,IF(K806="Venduto",10,""))))))))))))</f>
        <v/>
      </c>
      <c r="M806" s="2" t="n"/>
      <c r="N806" s="2">
        <f>IF(L806&gt;=4,1,0)</f>
        <v/>
      </c>
      <c r="O806" s="2">
        <f>IF(L806&gt;=6,1,0)</f>
        <v/>
      </c>
      <c r="P806" s="2">
        <f>IF(L806&gt;=7,1,0)</f>
        <v/>
      </c>
      <c r="Q806" s="2">
        <f>IF(L806&gt;=8,1,0)</f>
        <v/>
      </c>
      <c r="R806" s="2">
        <f>IF(L806&gt;=9,1,0)</f>
        <v/>
      </c>
      <c r="S806" s="2">
        <f>IF(OR(L806=10,M806="Vinta"),1,0)</f>
        <v/>
      </c>
      <c r="T806" s="2">
        <f>IF(M806="Persa",1,0)</f>
        <v/>
      </c>
      <c r="U806" s="2" t="n"/>
      <c r="V806" s="2" t="n"/>
      <c r="W806" s="2" t="n"/>
      <c r="X806" s="2" t="n"/>
      <c r="Y806" s="17" t="n"/>
      <c r="Z806" s="17" t="n"/>
      <c r="AA806" s="17" t="n"/>
      <c r="AB806" s="2" t="n"/>
      <c r="AC806" s="2">
        <f>IF(B806="","",IF(AB806="",TODAY()-B806,AB806-B806))</f>
        <v/>
      </c>
      <c r="AD806" s="2" t="n"/>
      <c r="AE806" s="2" t="n"/>
      <c r="AF806" s="2" t="n"/>
      <c r="AG806" s="37">
        <f>IF(B806="","",MAX(B806,IF(U806="",0,U806),IF(W806="",0,W806),IF(AB806="",0,AB806),IF(AN806="",0,AN806)))</f>
        <v/>
      </c>
      <c r="AH806" s="11">
        <f>IF(AG806="","",TODAY()-AG806)</f>
        <v/>
      </c>
      <c r="AI806" s="11">
        <f>IF(B806="","",MIN(100,IF(J806&gt;=300000,20,IF(J806&gt;=200000,10,5))+IF(OR(C806="Referral",C806="Passaparola"),20,IF(OR(C806="Sito web",C806="LinkedIn",C806="Email marketing"),15,10))+IF(L806&gt;=8,25,IF(L806&gt;=6,18,IF(L806&gt;=4,12,5)))+IF(AND(V806&lt;&gt;"",V806&lt;&gt;"Non risponde",V806&lt;&gt;"Non interessato"),10,0)+IF(X806="Eseguita",10,0)+IF(Z806&gt;0,15,0)))</f>
        <v/>
      </c>
      <c r="AJ806" s="11">
        <f>IF(AI806="","",IF(AI806&gt;=80,"Hot",IF(AI806&gt;=60,"Alta",IF(AI806&gt;=40,"Media","Bassa"))))</f>
        <v/>
      </c>
      <c r="AK806" s="11">
        <f>IF(B806="","",IF(U806="",TODAY()-B806,U806-B806))</f>
        <v/>
      </c>
      <c r="AL806" s="11">
        <f>IF(B806="","",IF(M806="Vinta","Chiusa - vinta",IF(M806="Persa","Chiusa - persa",IF(AND(U806="",TODAY()-B806&gt;1),"Contattare subito",IF(AND(M806="In corso",AH806&gt;7),"Lead in stallo",IF(AND(AN806&lt;&gt;"",AN806&lt;TODAY(),M806="In corso"),"Follow-up scaduto",IF(AND(K806="Offerta",Y806="",W806&lt;&gt;"",TODAY()-W806&gt;3),"Verificare offerta","OK"))))))</f>
        <v/>
      </c>
      <c r="AM806" s="38" t="n"/>
      <c r="AN806" s="39" t="n"/>
      <c r="AO806" s="11">
        <f>IF(AND(AN806&lt;&gt;"",AN806&lt;TODAY(),M806="In corso"),1,0)</f>
        <v/>
      </c>
      <c r="AP806" s="84">
        <f>IF(B806="","",IF(OR(M806="Vinta",M806="Persa"),0,IF(AL806="Contattare subito",50,0)+IF(AL806="Follow-up scaduto",40,0)+IF(AL806="Lead in stallo",35,0)+IF(AJ806="Hot",30,IF(AJ806="Alta",20,IF(AJ806="Media",10,0)))+IF(AO806=1,10,0)+L806/10+ROW()/100000))</f>
        <v/>
      </c>
    </row>
    <row r="807">
      <c r="A807" s="2">
        <f>IF(B807="","",ROW()-1)</f>
        <v/>
      </c>
      <c r="B807" s="2" t="n"/>
      <c r="C807" s="2" t="n"/>
      <c r="D807" s="2" t="n"/>
      <c r="E807" s="2" t="n"/>
      <c r="F807" s="2" t="n"/>
      <c r="G807" s="2" t="n"/>
      <c r="H807" s="2" t="n"/>
      <c r="I807" s="2" t="n"/>
      <c r="J807" s="2" t="n"/>
      <c r="K807" s="2" t="n"/>
      <c r="L807" s="2">
        <f>IF(K807="","",IF(K807="Nuovo",1,IF(K807="Tentativo contatto",1,IF(K807="Contattato",2,IF(K807="Qualificato",4,IF(K807="Visita fissata",5,IF(K807="Visita effettuata",6,IF(K807="Trattativa",7,IF(K807="Offerta",8,IF(K807="Prenotazione",9,IF(K807="Venduto",10,""))))))))))))</f>
        <v/>
      </c>
      <c r="M807" s="2" t="n"/>
      <c r="N807" s="2">
        <f>IF(L807&gt;=4,1,0)</f>
        <v/>
      </c>
      <c r="O807" s="2">
        <f>IF(L807&gt;=6,1,0)</f>
        <v/>
      </c>
      <c r="P807" s="2">
        <f>IF(L807&gt;=7,1,0)</f>
        <v/>
      </c>
      <c r="Q807" s="2">
        <f>IF(L807&gt;=8,1,0)</f>
        <v/>
      </c>
      <c r="R807" s="2">
        <f>IF(L807&gt;=9,1,0)</f>
        <v/>
      </c>
      <c r="S807" s="2">
        <f>IF(OR(L807=10,M807="Vinta"),1,0)</f>
        <v/>
      </c>
      <c r="T807" s="2">
        <f>IF(M807="Persa",1,0)</f>
        <v/>
      </c>
      <c r="U807" s="2" t="n"/>
      <c r="V807" s="2" t="n"/>
      <c r="W807" s="2" t="n"/>
      <c r="X807" s="2" t="n"/>
      <c r="Y807" s="17" t="n"/>
      <c r="Z807" s="17" t="n"/>
      <c r="AA807" s="17" t="n"/>
      <c r="AB807" s="2" t="n"/>
      <c r="AC807" s="2">
        <f>IF(B807="","",IF(AB807="",TODAY()-B807,AB807-B807))</f>
        <v/>
      </c>
      <c r="AD807" s="2" t="n"/>
      <c r="AE807" s="2" t="n"/>
      <c r="AF807" s="2" t="n"/>
      <c r="AG807" s="37">
        <f>IF(B807="","",MAX(B807,IF(U807="",0,U807),IF(W807="",0,W807),IF(AB807="",0,AB807),IF(AN807="",0,AN807)))</f>
        <v/>
      </c>
      <c r="AH807" s="11">
        <f>IF(AG807="","",TODAY()-AG807)</f>
        <v/>
      </c>
      <c r="AI807" s="11">
        <f>IF(B807="","",MIN(100,IF(J807&gt;=300000,20,IF(J807&gt;=200000,10,5))+IF(OR(C807="Referral",C807="Passaparola"),20,IF(OR(C807="Sito web",C807="LinkedIn",C807="Email marketing"),15,10))+IF(L807&gt;=8,25,IF(L807&gt;=6,18,IF(L807&gt;=4,12,5)))+IF(AND(V807&lt;&gt;"",V807&lt;&gt;"Non risponde",V807&lt;&gt;"Non interessato"),10,0)+IF(X807="Eseguita",10,0)+IF(Z807&gt;0,15,0)))</f>
        <v/>
      </c>
      <c r="AJ807" s="11">
        <f>IF(AI807="","",IF(AI807&gt;=80,"Hot",IF(AI807&gt;=60,"Alta",IF(AI807&gt;=40,"Media","Bassa"))))</f>
        <v/>
      </c>
      <c r="AK807" s="11">
        <f>IF(B807="","",IF(U807="",TODAY()-B807,U807-B807))</f>
        <v/>
      </c>
      <c r="AL807" s="11">
        <f>IF(B807="","",IF(M807="Vinta","Chiusa - vinta",IF(M807="Persa","Chiusa - persa",IF(AND(U807="",TODAY()-B807&gt;1),"Contattare subito",IF(AND(M807="In corso",AH807&gt;7),"Lead in stallo",IF(AND(AN807&lt;&gt;"",AN807&lt;TODAY(),M807="In corso"),"Follow-up scaduto",IF(AND(K807="Offerta",Y807="",W807&lt;&gt;"",TODAY()-W807&gt;3),"Verificare offerta","OK"))))))</f>
        <v/>
      </c>
      <c r="AM807" s="38" t="n"/>
      <c r="AN807" s="39" t="n"/>
      <c r="AO807" s="11">
        <f>IF(AND(AN807&lt;&gt;"",AN807&lt;TODAY(),M807="In corso"),1,0)</f>
        <v/>
      </c>
      <c r="AP807" s="84">
        <f>IF(B807="","",IF(OR(M807="Vinta",M807="Persa"),0,IF(AL807="Contattare subito",50,0)+IF(AL807="Follow-up scaduto",40,0)+IF(AL807="Lead in stallo",35,0)+IF(AJ807="Hot",30,IF(AJ807="Alta",20,IF(AJ807="Media",10,0)))+IF(AO807=1,10,0)+L807/10+ROW()/100000))</f>
        <v/>
      </c>
    </row>
    <row r="808">
      <c r="A808" s="2">
        <f>IF(B808="","",ROW()-1)</f>
        <v/>
      </c>
      <c r="B808" s="2" t="n"/>
      <c r="C808" s="2" t="n"/>
      <c r="D808" s="2" t="n"/>
      <c r="E808" s="2" t="n"/>
      <c r="F808" s="2" t="n"/>
      <c r="G808" s="2" t="n"/>
      <c r="H808" s="2" t="n"/>
      <c r="I808" s="2" t="n"/>
      <c r="J808" s="2" t="n"/>
      <c r="K808" s="2" t="n"/>
      <c r="L808" s="2">
        <f>IF(K808="","",IF(K808="Nuovo",1,IF(K808="Tentativo contatto",1,IF(K808="Contattato",2,IF(K808="Qualificato",4,IF(K808="Visita fissata",5,IF(K808="Visita effettuata",6,IF(K808="Trattativa",7,IF(K808="Offerta",8,IF(K808="Prenotazione",9,IF(K808="Venduto",10,""))))))))))))</f>
        <v/>
      </c>
      <c r="M808" s="2" t="n"/>
      <c r="N808" s="2">
        <f>IF(L808&gt;=4,1,0)</f>
        <v/>
      </c>
      <c r="O808" s="2">
        <f>IF(L808&gt;=6,1,0)</f>
        <v/>
      </c>
      <c r="P808" s="2">
        <f>IF(L808&gt;=7,1,0)</f>
        <v/>
      </c>
      <c r="Q808" s="2">
        <f>IF(L808&gt;=8,1,0)</f>
        <v/>
      </c>
      <c r="R808" s="2">
        <f>IF(L808&gt;=9,1,0)</f>
        <v/>
      </c>
      <c r="S808" s="2">
        <f>IF(OR(L808=10,M808="Vinta"),1,0)</f>
        <v/>
      </c>
      <c r="T808" s="2">
        <f>IF(M808="Persa",1,0)</f>
        <v/>
      </c>
      <c r="U808" s="2" t="n"/>
      <c r="V808" s="2" t="n"/>
      <c r="W808" s="2" t="n"/>
      <c r="X808" s="2" t="n"/>
      <c r="Y808" s="17" t="n"/>
      <c r="Z808" s="17" t="n"/>
      <c r="AA808" s="17" t="n"/>
      <c r="AB808" s="2" t="n"/>
      <c r="AC808" s="2">
        <f>IF(B808="","",IF(AB808="",TODAY()-B808,AB808-B808))</f>
        <v/>
      </c>
      <c r="AD808" s="2" t="n"/>
      <c r="AE808" s="2" t="n"/>
      <c r="AF808" s="2" t="n"/>
      <c r="AG808" s="37">
        <f>IF(B808="","",MAX(B808,IF(U808="",0,U808),IF(W808="",0,W808),IF(AB808="",0,AB808),IF(AN808="",0,AN808)))</f>
        <v/>
      </c>
      <c r="AH808" s="11">
        <f>IF(AG808="","",TODAY()-AG808)</f>
        <v/>
      </c>
      <c r="AI808" s="11">
        <f>IF(B808="","",MIN(100,IF(J808&gt;=300000,20,IF(J808&gt;=200000,10,5))+IF(OR(C808="Referral",C808="Passaparola"),20,IF(OR(C808="Sito web",C808="LinkedIn",C808="Email marketing"),15,10))+IF(L808&gt;=8,25,IF(L808&gt;=6,18,IF(L808&gt;=4,12,5)))+IF(AND(V808&lt;&gt;"",V808&lt;&gt;"Non risponde",V808&lt;&gt;"Non interessato"),10,0)+IF(X808="Eseguita",10,0)+IF(Z808&gt;0,15,0)))</f>
        <v/>
      </c>
      <c r="AJ808" s="11">
        <f>IF(AI808="","",IF(AI808&gt;=80,"Hot",IF(AI808&gt;=60,"Alta",IF(AI808&gt;=40,"Media","Bassa"))))</f>
        <v/>
      </c>
      <c r="AK808" s="11">
        <f>IF(B808="","",IF(U808="",TODAY()-B808,U808-B808))</f>
        <v/>
      </c>
      <c r="AL808" s="11">
        <f>IF(B808="","",IF(M808="Vinta","Chiusa - vinta",IF(M808="Persa","Chiusa - persa",IF(AND(U808="",TODAY()-B808&gt;1),"Contattare subito",IF(AND(M808="In corso",AH808&gt;7),"Lead in stallo",IF(AND(AN808&lt;&gt;"",AN808&lt;TODAY(),M808="In corso"),"Follow-up scaduto",IF(AND(K808="Offerta",Y808="",W808&lt;&gt;"",TODAY()-W808&gt;3),"Verificare offerta","OK"))))))</f>
        <v/>
      </c>
      <c r="AM808" s="38" t="n"/>
      <c r="AN808" s="39" t="n"/>
      <c r="AO808" s="11">
        <f>IF(AND(AN808&lt;&gt;"",AN808&lt;TODAY(),M808="In corso"),1,0)</f>
        <v/>
      </c>
      <c r="AP808" s="84">
        <f>IF(B808="","",IF(OR(M808="Vinta",M808="Persa"),0,IF(AL808="Contattare subito",50,0)+IF(AL808="Follow-up scaduto",40,0)+IF(AL808="Lead in stallo",35,0)+IF(AJ808="Hot",30,IF(AJ808="Alta",20,IF(AJ808="Media",10,0)))+IF(AO808=1,10,0)+L808/10+ROW()/100000))</f>
        <v/>
      </c>
    </row>
    <row r="809">
      <c r="A809" s="2">
        <f>IF(B809="","",ROW()-1)</f>
        <v/>
      </c>
      <c r="B809" s="2" t="n"/>
      <c r="C809" s="2" t="n"/>
      <c r="D809" s="2" t="n"/>
      <c r="E809" s="2" t="n"/>
      <c r="F809" s="2" t="n"/>
      <c r="G809" s="2" t="n"/>
      <c r="H809" s="2" t="n"/>
      <c r="I809" s="2" t="n"/>
      <c r="J809" s="2" t="n"/>
      <c r="K809" s="2" t="n"/>
      <c r="L809" s="2">
        <f>IF(K809="","",IF(K809="Nuovo",1,IF(K809="Tentativo contatto",1,IF(K809="Contattato",2,IF(K809="Qualificato",4,IF(K809="Visita fissata",5,IF(K809="Visita effettuata",6,IF(K809="Trattativa",7,IF(K809="Offerta",8,IF(K809="Prenotazione",9,IF(K809="Venduto",10,""))))))))))))</f>
        <v/>
      </c>
      <c r="M809" s="2" t="n"/>
      <c r="N809" s="2">
        <f>IF(L809&gt;=4,1,0)</f>
        <v/>
      </c>
      <c r="O809" s="2">
        <f>IF(L809&gt;=6,1,0)</f>
        <v/>
      </c>
      <c r="P809" s="2">
        <f>IF(L809&gt;=7,1,0)</f>
        <v/>
      </c>
      <c r="Q809" s="2">
        <f>IF(L809&gt;=8,1,0)</f>
        <v/>
      </c>
      <c r="R809" s="2">
        <f>IF(L809&gt;=9,1,0)</f>
        <v/>
      </c>
      <c r="S809" s="2">
        <f>IF(OR(L809=10,M809="Vinta"),1,0)</f>
        <v/>
      </c>
      <c r="T809" s="2">
        <f>IF(M809="Persa",1,0)</f>
        <v/>
      </c>
      <c r="U809" s="2" t="n"/>
      <c r="V809" s="2" t="n"/>
      <c r="W809" s="2" t="n"/>
      <c r="X809" s="2" t="n"/>
      <c r="Y809" s="17" t="n"/>
      <c r="Z809" s="17" t="n"/>
      <c r="AA809" s="17" t="n"/>
      <c r="AB809" s="2" t="n"/>
      <c r="AC809" s="2">
        <f>IF(B809="","",IF(AB809="",TODAY()-B809,AB809-B809))</f>
        <v/>
      </c>
      <c r="AD809" s="2" t="n"/>
      <c r="AE809" s="2" t="n"/>
      <c r="AF809" s="2" t="n"/>
      <c r="AG809" s="37">
        <f>IF(B809="","",MAX(B809,IF(U809="",0,U809),IF(W809="",0,W809),IF(AB809="",0,AB809),IF(AN809="",0,AN809)))</f>
        <v/>
      </c>
      <c r="AH809" s="11">
        <f>IF(AG809="","",TODAY()-AG809)</f>
        <v/>
      </c>
      <c r="AI809" s="11">
        <f>IF(B809="","",MIN(100,IF(J809&gt;=300000,20,IF(J809&gt;=200000,10,5))+IF(OR(C809="Referral",C809="Passaparola"),20,IF(OR(C809="Sito web",C809="LinkedIn",C809="Email marketing"),15,10))+IF(L809&gt;=8,25,IF(L809&gt;=6,18,IF(L809&gt;=4,12,5)))+IF(AND(V809&lt;&gt;"",V809&lt;&gt;"Non risponde",V809&lt;&gt;"Non interessato"),10,0)+IF(X809="Eseguita",10,0)+IF(Z809&gt;0,15,0)))</f>
        <v/>
      </c>
      <c r="AJ809" s="11">
        <f>IF(AI809="","",IF(AI809&gt;=80,"Hot",IF(AI809&gt;=60,"Alta",IF(AI809&gt;=40,"Media","Bassa"))))</f>
        <v/>
      </c>
      <c r="AK809" s="11">
        <f>IF(B809="","",IF(U809="",TODAY()-B809,U809-B809))</f>
        <v/>
      </c>
      <c r="AL809" s="11">
        <f>IF(B809="","",IF(M809="Vinta","Chiusa - vinta",IF(M809="Persa","Chiusa - persa",IF(AND(U809="",TODAY()-B809&gt;1),"Contattare subito",IF(AND(M809="In corso",AH809&gt;7),"Lead in stallo",IF(AND(AN809&lt;&gt;"",AN809&lt;TODAY(),M809="In corso"),"Follow-up scaduto",IF(AND(K809="Offerta",Y809="",W809&lt;&gt;"",TODAY()-W809&gt;3),"Verificare offerta","OK"))))))</f>
        <v/>
      </c>
      <c r="AM809" s="38" t="n"/>
      <c r="AN809" s="39" t="n"/>
      <c r="AO809" s="11">
        <f>IF(AND(AN809&lt;&gt;"",AN809&lt;TODAY(),M809="In corso"),1,0)</f>
        <v/>
      </c>
      <c r="AP809" s="84">
        <f>IF(B809="","",IF(OR(M809="Vinta",M809="Persa"),0,IF(AL809="Contattare subito",50,0)+IF(AL809="Follow-up scaduto",40,0)+IF(AL809="Lead in stallo",35,0)+IF(AJ809="Hot",30,IF(AJ809="Alta",20,IF(AJ809="Media",10,0)))+IF(AO809=1,10,0)+L809/10+ROW()/100000))</f>
        <v/>
      </c>
    </row>
    <row r="810">
      <c r="A810" s="2">
        <f>IF(B810="","",ROW()-1)</f>
        <v/>
      </c>
      <c r="B810" s="2" t="n"/>
      <c r="C810" s="2" t="n"/>
      <c r="D810" s="2" t="n"/>
      <c r="E810" s="2" t="n"/>
      <c r="F810" s="2" t="n"/>
      <c r="G810" s="2" t="n"/>
      <c r="H810" s="2" t="n"/>
      <c r="I810" s="2" t="n"/>
      <c r="J810" s="2" t="n"/>
      <c r="K810" s="2" t="n"/>
      <c r="L810" s="2">
        <f>IF(K810="","",IF(K810="Nuovo",1,IF(K810="Tentativo contatto",1,IF(K810="Contattato",2,IF(K810="Qualificato",4,IF(K810="Visita fissata",5,IF(K810="Visita effettuata",6,IF(K810="Trattativa",7,IF(K810="Offerta",8,IF(K810="Prenotazione",9,IF(K810="Venduto",10,""))))))))))))</f>
        <v/>
      </c>
      <c r="M810" s="2" t="n"/>
      <c r="N810" s="2">
        <f>IF(L810&gt;=4,1,0)</f>
        <v/>
      </c>
      <c r="O810" s="2">
        <f>IF(L810&gt;=6,1,0)</f>
        <v/>
      </c>
      <c r="P810" s="2">
        <f>IF(L810&gt;=7,1,0)</f>
        <v/>
      </c>
      <c r="Q810" s="2">
        <f>IF(L810&gt;=8,1,0)</f>
        <v/>
      </c>
      <c r="R810" s="2">
        <f>IF(L810&gt;=9,1,0)</f>
        <v/>
      </c>
      <c r="S810" s="2">
        <f>IF(OR(L810=10,M810="Vinta"),1,0)</f>
        <v/>
      </c>
      <c r="T810" s="2">
        <f>IF(M810="Persa",1,0)</f>
        <v/>
      </c>
      <c r="U810" s="2" t="n"/>
      <c r="V810" s="2" t="n"/>
      <c r="W810" s="2" t="n"/>
      <c r="X810" s="2" t="n"/>
      <c r="Y810" s="17" t="n"/>
      <c r="Z810" s="17" t="n"/>
      <c r="AA810" s="17" t="n"/>
      <c r="AB810" s="2" t="n"/>
      <c r="AC810" s="2">
        <f>IF(B810="","",IF(AB810="",TODAY()-B810,AB810-B810))</f>
        <v/>
      </c>
      <c r="AD810" s="2" t="n"/>
      <c r="AE810" s="2" t="n"/>
      <c r="AF810" s="2" t="n"/>
      <c r="AG810" s="37">
        <f>IF(B810="","",MAX(B810,IF(U810="",0,U810),IF(W810="",0,W810),IF(AB810="",0,AB810),IF(AN810="",0,AN810)))</f>
        <v/>
      </c>
      <c r="AH810" s="11">
        <f>IF(AG810="","",TODAY()-AG810)</f>
        <v/>
      </c>
      <c r="AI810" s="11">
        <f>IF(B810="","",MIN(100,IF(J810&gt;=300000,20,IF(J810&gt;=200000,10,5))+IF(OR(C810="Referral",C810="Passaparola"),20,IF(OR(C810="Sito web",C810="LinkedIn",C810="Email marketing"),15,10))+IF(L810&gt;=8,25,IF(L810&gt;=6,18,IF(L810&gt;=4,12,5)))+IF(AND(V810&lt;&gt;"",V810&lt;&gt;"Non risponde",V810&lt;&gt;"Non interessato"),10,0)+IF(X810="Eseguita",10,0)+IF(Z810&gt;0,15,0)))</f>
        <v/>
      </c>
      <c r="AJ810" s="11">
        <f>IF(AI810="","",IF(AI810&gt;=80,"Hot",IF(AI810&gt;=60,"Alta",IF(AI810&gt;=40,"Media","Bassa"))))</f>
        <v/>
      </c>
      <c r="AK810" s="11">
        <f>IF(B810="","",IF(U810="",TODAY()-B810,U810-B810))</f>
        <v/>
      </c>
      <c r="AL810" s="11">
        <f>IF(B810="","",IF(M810="Vinta","Chiusa - vinta",IF(M810="Persa","Chiusa - persa",IF(AND(U810="",TODAY()-B810&gt;1),"Contattare subito",IF(AND(M810="In corso",AH810&gt;7),"Lead in stallo",IF(AND(AN810&lt;&gt;"",AN810&lt;TODAY(),M810="In corso"),"Follow-up scaduto",IF(AND(K810="Offerta",Y810="",W810&lt;&gt;"",TODAY()-W810&gt;3),"Verificare offerta","OK"))))))</f>
        <v/>
      </c>
      <c r="AM810" s="38" t="n"/>
      <c r="AN810" s="39" t="n"/>
      <c r="AO810" s="11">
        <f>IF(AND(AN810&lt;&gt;"",AN810&lt;TODAY(),M810="In corso"),1,0)</f>
        <v/>
      </c>
      <c r="AP810" s="84">
        <f>IF(B810="","",IF(OR(M810="Vinta",M810="Persa"),0,IF(AL810="Contattare subito",50,0)+IF(AL810="Follow-up scaduto",40,0)+IF(AL810="Lead in stallo",35,0)+IF(AJ810="Hot",30,IF(AJ810="Alta",20,IF(AJ810="Media",10,0)))+IF(AO810=1,10,0)+L810/10+ROW()/100000))</f>
        <v/>
      </c>
    </row>
    <row r="811">
      <c r="A811" s="2">
        <f>IF(B811="","",ROW()-1)</f>
        <v/>
      </c>
      <c r="B811" s="2" t="n"/>
      <c r="C811" s="2" t="n"/>
      <c r="D811" s="2" t="n"/>
      <c r="E811" s="2" t="n"/>
      <c r="F811" s="2" t="n"/>
      <c r="G811" s="2" t="n"/>
      <c r="H811" s="2" t="n"/>
      <c r="I811" s="2" t="n"/>
      <c r="J811" s="2" t="n"/>
      <c r="K811" s="2" t="n"/>
      <c r="L811" s="2">
        <f>IF(K811="","",IF(K811="Nuovo",1,IF(K811="Tentativo contatto",1,IF(K811="Contattato",2,IF(K811="Qualificato",4,IF(K811="Visita fissata",5,IF(K811="Visita effettuata",6,IF(K811="Trattativa",7,IF(K811="Offerta",8,IF(K811="Prenotazione",9,IF(K811="Venduto",10,""))))))))))))</f>
        <v/>
      </c>
      <c r="M811" s="2" t="n"/>
      <c r="N811" s="2">
        <f>IF(L811&gt;=4,1,0)</f>
        <v/>
      </c>
      <c r="O811" s="2">
        <f>IF(L811&gt;=6,1,0)</f>
        <v/>
      </c>
      <c r="P811" s="2">
        <f>IF(L811&gt;=7,1,0)</f>
        <v/>
      </c>
      <c r="Q811" s="2">
        <f>IF(L811&gt;=8,1,0)</f>
        <v/>
      </c>
      <c r="R811" s="2">
        <f>IF(L811&gt;=9,1,0)</f>
        <v/>
      </c>
      <c r="S811" s="2">
        <f>IF(OR(L811=10,M811="Vinta"),1,0)</f>
        <v/>
      </c>
      <c r="T811" s="2">
        <f>IF(M811="Persa",1,0)</f>
        <v/>
      </c>
      <c r="U811" s="2" t="n"/>
      <c r="V811" s="2" t="n"/>
      <c r="W811" s="2" t="n"/>
      <c r="X811" s="2" t="n"/>
      <c r="Y811" s="17" t="n"/>
      <c r="Z811" s="17" t="n"/>
      <c r="AA811" s="17" t="n"/>
      <c r="AB811" s="2" t="n"/>
      <c r="AC811" s="2">
        <f>IF(B811="","",IF(AB811="",TODAY()-B811,AB811-B811))</f>
        <v/>
      </c>
      <c r="AD811" s="2" t="n"/>
      <c r="AE811" s="2" t="n"/>
      <c r="AF811" s="2" t="n"/>
      <c r="AG811" s="37">
        <f>IF(B811="","",MAX(B811,IF(U811="",0,U811),IF(W811="",0,W811),IF(AB811="",0,AB811),IF(AN811="",0,AN811)))</f>
        <v/>
      </c>
      <c r="AH811" s="11">
        <f>IF(AG811="","",TODAY()-AG811)</f>
        <v/>
      </c>
      <c r="AI811" s="11">
        <f>IF(B811="","",MIN(100,IF(J811&gt;=300000,20,IF(J811&gt;=200000,10,5))+IF(OR(C811="Referral",C811="Passaparola"),20,IF(OR(C811="Sito web",C811="LinkedIn",C811="Email marketing"),15,10))+IF(L811&gt;=8,25,IF(L811&gt;=6,18,IF(L811&gt;=4,12,5)))+IF(AND(V811&lt;&gt;"",V811&lt;&gt;"Non risponde",V811&lt;&gt;"Non interessato"),10,0)+IF(X811="Eseguita",10,0)+IF(Z811&gt;0,15,0)))</f>
        <v/>
      </c>
      <c r="AJ811" s="11">
        <f>IF(AI811="","",IF(AI811&gt;=80,"Hot",IF(AI811&gt;=60,"Alta",IF(AI811&gt;=40,"Media","Bassa"))))</f>
        <v/>
      </c>
      <c r="AK811" s="11">
        <f>IF(B811="","",IF(U811="",TODAY()-B811,U811-B811))</f>
        <v/>
      </c>
      <c r="AL811" s="11">
        <f>IF(B811="","",IF(M811="Vinta","Chiusa - vinta",IF(M811="Persa","Chiusa - persa",IF(AND(U811="",TODAY()-B811&gt;1),"Contattare subito",IF(AND(M811="In corso",AH811&gt;7),"Lead in stallo",IF(AND(AN811&lt;&gt;"",AN811&lt;TODAY(),M811="In corso"),"Follow-up scaduto",IF(AND(K811="Offerta",Y811="",W811&lt;&gt;"",TODAY()-W811&gt;3),"Verificare offerta","OK"))))))</f>
        <v/>
      </c>
      <c r="AM811" s="38" t="n"/>
      <c r="AN811" s="39" t="n"/>
      <c r="AO811" s="11">
        <f>IF(AND(AN811&lt;&gt;"",AN811&lt;TODAY(),M811="In corso"),1,0)</f>
        <v/>
      </c>
      <c r="AP811" s="84">
        <f>IF(B811="","",IF(OR(M811="Vinta",M811="Persa"),0,IF(AL811="Contattare subito",50,0)+IF(AL811="Follow-up scaduto",40,0)+IF(AL811="Lead in stallo",35,0)+IF(AJ811="Hot",30,IF(AJ811="Alta",20,IF(AJ811="Media",10,0)))+IF(AO811=1,10,0)+L811/10+ROW()/100000))</f>
        <v/>
      </c>
    </row>
    <row r="812">
      <c r="A812" s="2">
        <f>IF(B812="","",ROW()-1)</f>
        <v/>
      </c>
      <c r="B812" s="2" t="n"/>
      <c r="C812" s="2" t="n"/>
      <c r="D812" s="2" t="n"/>
      <c r="E812" s="2" t="n"/>
      <c r="F812" s="2" t="n"/>
      <c r="G812" s="2" t="n"/>
      <c r="H812" s="2" t="n"/>
      <c r="I812" s="2" t="n"/>
      <c r="J812" s="2" t="n"/>
      <c r="K812" s="2" t="n"/>
      <c r="L812" s="2">
        <f>IF(K812="","",IF(K812="Nuovo",1,IF(K812="Tentativo contatto",1,IF(K812="Contattato",2,IF(K812="Qualificato",4,IF(K812="Visita fissata",5,IF(K812="Visita effettuata",6,IF(K812="Trattativa",7,IF(K812="Offerta",8,IF(K812="Prenotazione",9,IF(K812="Venduto",10,""))))))))))))</f>
        <v/>
      </c>
      <c r="M812" s="2" t="n"/>
      <c r="N812" s="2">
        <f>IF(L812&gt;=4,1,0)</f>
        <v/>
      </c>
      <c r="O812" s="2">
        <f>IF(L812&gt;=6,1,0)</f>
        <v/>
      </c>
      <c r="P812" s="2">
        <f>IF(L812&gt;=7,1,0)</f>
        <v/>
      </c>
      <c r="Q812" s="2">
        <f>IF(L812&gt;=8,1,0)</f>
        <v/>
      </c>
      <c r="R812" s="2">
        <f>IF(L812&gt;=9,1,0)</f>
        <v/>
      </c>
      <c r="S812" s="2">
        <f>IF(OR(L812=10,M812="Vinta"),1,0)</f>
        <v/>
      </c>
      <c r="T812" s="2">
        <f>IF(M812="Persa",1,0)</f>
        <v/>
      </c>
      <c r="U812" s="2" t="n"/>
      <c r="V812" s="2" t="n"/>
      <c r="W812" s="2" t="n"/>
      <c r="X812" s="2" t="n"/>
      <c r="Y812" s="17" t="n"/>
      <c r="Z812" s="17" t="n"/>
      <c r="AA812" s="17" t="n"/>
      <c r="AB812" s="2" t="n"/>
      <c r="AC812" s="2">
        <f>IF(B812="","",IF(AB812="",TODAY()-B812,AB812-B812))</f>
        <v/>
      </c>
      <c r="AD812" s="2" t="n"/>
      <c r="AE812" s="2" t="n"/>
      <c r="AF812" s="2" t="n"/>
      <c r="AG812" s="37">
        <f>IF(B812="","",MAX(B812,IF(U812="",0,U812),IF(W812="",0,W812),IF(AB812="",0,AB812),IF(AN812="",0,AN812)))</f>
        <v/>
      </c>
      <c r="AH812" s="11">
        <f>IF(AG812="","",TODAY()-AG812)</f>
        <v/>
      </c>
      <c r="AI812" s="11">
        <f>IF(B812="","",MIN(100,IF(J812&gt;=300000,20,IF(J812&gt;=200000,10,5))+IF(OR(C812="Referral",C812="Passaparola"),20,IF(OR(C812="Sito web",C812="LinkedIn",C812="Email marketing"),15,10))+IF(L812&gt;=8,25,IF(L812&gt;=6,18,IF(L812&gt;=4,12,5)))+IF(AND(V812&lt;&gt;"",V812&lt;&gt;"Non risponde",V812&lt;&gt;"Non interessato"),10,0)+IF(X812="Eseguita",10,0)+IF(Z812&gt;0,15,0)))</f>
        <v/>
      </c>
      <c r="AJ812" s="11">
        <f>IF(AI812="","",IF(AI812&gt;=80,"Hot",IF(AI812&gt;=60,"Alta",IF(AI812&gt;=40,"Media","Bassa"))))</f>
        <v/>
      </c>
      <c r="AK812" s="11">
        <f>IF(B812="","",IF(U812="",TODAY()-B812,U812-B812))</f>
        <v/>
      </c>
      <c r="AL812" s="11">
        <f>IF(B812="","",IF(M812="Vinta","Chiusa - vinta",IF(M812="Persa","Chiusa - persa",IF(AND(U812="",TODAY()-B812&gt;1),"Contattare subito",IF(AND(M812="In corso",AH812&gt;7),"Lead in stallo",IF(AND(AN812&lt;&gt;"",AN812&lt;TODAY(),M812="In corso"),"Follow-up scaduto",IF(AND(K812="Offerta",Y812="",W812&lt;&gt;"",TODAY()-W812&gt;3),"Verificare offerta","OK"))))))</f>
        <v/>
      </c>
      <c r="AM812" s="38" t="n"/>
      <c r="AN812" s="39" t="n"/>
      <c r="AO812" s="11">
        <f>IF(AND(AN812&lt;&gt;"",AN812&lt;TODAY(),M812="In corso"),1,0)</f>
        <v/>
      </c>
      <c r="AP812" s="84">
        <f>IF(B812="","",IF(OR(M812="Vinta",M812="Persa"),0,IF(AL812="Contattare subito",50,0)+IF(AL812="Follow-up scaduto",40,0)+IF(AL812="Lead in stallo",35,0)+IF(AJ812="Hot",30,IF(AJ812="Alta",20,IF(AJ812="Media",10,0)))+IF(AO812=1,10,0)+L812/10+ROW()/100000))</f>
        <v/>
      </c>
    </row>
    <row r="813">
      <c r="A813" s="2">
        <f>IF(B813="","",ROW()-1)</f>
        <v/>
      </c>
      <c r="B813" s="2" t="n"/>
      <c r="C813" s="2" t="n"/>
      <c r="D813" s="2" t="n"/>
      <c r="E813" s="2" t="n"/>
      <c r="F813" s="2" t="n"/>
      <c r="G813" s="2" t="n"/>
      <c r="H813" s="2" t="n"/>
      <c r="I813" s="2" t="n"/>
      <c r="J813" s="2" t="n"/>
      <c r="K813" s="2" t="n"/>
      <c r="L813" s="2">
        <f>IF(K813="","",IF(K813="Nuovo",1,IF(K813="Tentativo contatto",1,IF(K813="Contattato",2,IF(K813="Qualificato",4,IF(K813="Visita fissata",5,IF(K813="Visita effettuata",6,IF(K813="Trattativa",7,IF(K813="Offerta",8,IF(K813="Prenotazione",9,IF(K813="Venduto",10,""))))))))))))</f>
        <v/>
      </c>
      <c r="M813" s="2" t="n"/>
      <c r="N813" s="2">
        <f>IF(L813&gt;=4,1,0)</f>
        <v/>
      </c>
      <c r="O813" s="2">
        <f>IF(L813&gt;=6,1,0)</f>
        <v/>
      </c>
      <c r="P813" s="2">
        <f>IF(L813&gt;=7,1,0)</f>
        <v/>
      </c>
      <c r="Q813" s="2">
        <f>IF(L813&gt;=8,1,0)</f>
        <v/>
      </c>
      <c r="R813" s="2">
        <f>IF(L813&gt;=9,1,0)</f>
        <v/>
      </c>
      <c r="S813" s="2">
        <f>IF(OR(L813=10,M813="Vinta"),1,0)</f>
        <v/>
      </c>
      <c r="T813" s="2">
        <f>IF(M813="Persa",1,0)</f>
        <v/>
      </c>
      <c r="U813" s="2" t="n"/>
      <c r="V813" s="2" t="n"/>
      <c r="W813" s="2" t="n"/>
      <c r="X813" s="2" t="n"/>
      <c r="Y813" s="17" t="n"/>
      <c r="Z813" s="17" t="n"/>
      <c r="AA813" s="17" t="n"/>
      <c r="AB813" s="2" t="n"/>
      <c r="AC813" s="2">
        <f>IF(B813="","",IF(AB813="",TODAY()-B813,AB813-B813))</f>
        <v/>
      </c>
      <c r="AD813" s="2" t="n"/>
      <c r="AE813" s="2" t="n"/>
      <c r="AF813" s="2" t="n"/>
      <c r="AG813" s="37">
        <f>IF(B813="","",MAX(B813,IF(U813="",0,U813),IF(W813="",0,W813),IF(AB813="",0,AB813),IF(AN813="",0,AN813)))</f>
        <v/>
      </c>
      <c r="AH813" s="11">
        <f>IF(AG813="","",TODAY()-AG813)</f>
        <v/>
      </c>
      <c r="AI813" s="11">
        <f>IF(B813="","",MIN(100,IF(J813&gt;=300000,20,IF(J813&gt;=200000,10,5))+IF(OR(C813="Referral",C813="Passaparola"),20,IF(OR(C813="Sito web",C813="LinkedIn",C813="Email marketing"),15,10))+IF(L813&gt;=8,25,IF(L813&gt;=6,18,IF(L813&gt;=4,12,5)))+IF(AND(V813&lt;&gt;"",V813&lt;&gt;"Non risponde",V813&lt;&gt;"Non interessato"),10,0)+IF(X813="Eseguita",10,0)+IF(Z813&gt;0,15,0)))</f>
        <v/>
      </c>
      <c r="AJ813" s="11">
        <f>IF(AI813="","",IF(AI813&gt;=80,"Hot",IF(AI813&gt;=60,"Alta",IF(AI813&gt;=40,"Media","Bassa"))))</f>
        <v/>
      </c>
      <c r="AK813" s="11">
        <f>IF(B813="","",IF(U813="",TODAY()-B813,U813-B813))</f>
        <v/>
      </c>
      <c r="AL813" s="11">
        <f>IF(B813="","",IF(M813="Vinta","Chiusa - vinta",IF(M813="Persa","Chiusa - persa",IF(AND(U813="",TODAY()-B813&gt;1),"Contattare subito",IF(AND(M813="In corso",AH813&gt;7),"Lead in stallo",IF(AND(AN813&lt;&gt;"",AN813&lt;TODAY(),M813="In corso"),"Follow-up scaduto",IF(AND(K813="Offerta",Y813="",W813&lt;&gt;"",TODAY()-W813&gt;3),"Verificare offerta","OK"))))))</f>
        <v/>
      </c>
      <c r="AM813" s="38" t="n"/>
      <c r="AN813" s="39" t="n"/>
      <c r="AO813" s="11">
        <f>IF(AND(AN813&lt;&gt;"",AN813&lt;TODAY(),M813="In corso"),1,0)</f>
        <v/>
      </c>
      <c r="AP813" s="84">
        <f>IF(B813="","",IF(OR(M813="Vinta",M813="Persa"),0,IF(AL813="Contattare subito",50,0)+IF(AL813="Follow-up scaduto",40,0)+IF(AL813="Lead in stallo",35,0)+IF(AJ813="Hot",30,IF(AJ813="Alta",20,IF(AJ813="Media",10,0)))+IF(AO813=1,10,0)+L813/10+ROW()/100000))</f>
        <v/>
      </c>
    </row>
    <row r="814">
      <c r="A814" s="2">
        <f>IF(B814="","",ROW()-1)</f>
        <v/>
      </c>
      <c r="B814" s="2" t="n"/>
      <c r="C814" s="2" t="n"/>
      <c r="D814" s="2" t="n"/>
      <c r="E814" s="2" t="n"/>
      <c r="F814" s="2" t="n"/>
      <c r="G814" s="2" t="n"/>
      <c r="H814" s="2" t="n"/>
      <c r="I814" s="2" t="n"/>
      <c r="J814" s="2" t="n"/>
      <c r="K814" s="2" t="n"/>
      <c r="L814" s="2">
        <f>IF(K814="","",IF(K814="Nuovo",1,IF(K814="Tentativo contatto",1,IF(K814="Contattato",2,IF(K814="Qualificato",4,IF(K814="Visita fissata",5,IF(K814="Visita effettuata",6,IF(K814="Trattativa",7,IF(K814="Offerta",8,IF(K814="Prenotazione",9,IF(K814="Venduto",10,""))))))))))))</f>
        <v/>
      </c>
      <c r="M814" s="2" t="n"/>
      <c r="N814" s="2">
        <f>IF(L814&gt;=4,1,0)</f>
        <v/>
      </c>
      <c r="O814" s="2">
        <f>IF(L814&gt;=6,1,0)</f>
        <v/>
      </c>
      <c r="P814" s="2">
        <f>IF(L814&gt;=7,1,0)</f>
        <v/>
      </c>
      <c r="Q814" s="2">
        <f>IF(L814&gt;=8,1,0)</f>
        <v/>
      </c>
      <c r="R814" s="2">
        <f>IF(L814&gt;=9,1,0)</f>
        <v/>
      </c>
      <c r="S814" s="2">
        <f>IF(OR(L814=10,M814="Vinta"),1,0)</f>
        <v/>
      </c>
      <c r="T814" s="2">
        <f>IF(M814="Persa",1,0)</f>
        <v/>
      </c>
      <c r="U814" s="2" t="n"/>
      <c r="V814" s="2" t="n"/>
      <c r="W814" s="2" t="n"/>
      <c r="X814" s="2" t="n"/>
      <c r="Y814" s="17" t="n"/>
      <c r="Z814" s="17" t="n"/>
      <c r="AA814" s="17" t="n"/>
      <c r="AB814" s="2" t="n"/>
      <c r="AC814" s="2">
        <f>IF(B814="","",IF(AB814="",TODAY()-B814,AB814-B814))</f>
        <v/>
      </c>
      <c r="AD814" s="2" t="n"/>
      <c r="AE814" s="2" t="n"/>
      <c r="AF814" s="2" t="n"/>
      <c r="AG814" s="37">
        <f>IF(B814="","",MAX(B814,IF(U814="",0,U814),IF(W814="",0,W814),IF(AB814="",0,AB814),IF(AN814="",0,AN814)))</f>
        <v/>
      </c>
      <c r="AH814" s="11">
        <f>IF(AG814="","",TODAY()-AG814)</f>
        <v/>
      </c>
      <c r="AI814" s="11">
        <f>IF(B814="","",MIN(100,IF(J814&gt;=300000,20,IF(J814&gt;=200000,10,5))+IF(OR(C814="Referral",C814="Passaparola"),20,IF(OR(C814="Sito web",C814="LinkedIn",C814="Email marketing"),15,10))+IF(L814&gt;=8,25,IF(L814&gt;=6,18,IF(L814&gt;=4,12,5)))+IF(AND(V814&lt;&gt;"",V814&lt;&gt;"Non risponde",V814&lt;&gt;"Non interessato"),10,0)+IF(X814="Eseguita",10,0)+IF(Z814&gt;0,15,0)))</f>
        <v/>
      </c>
      <c r="AJ814" s="11">
        <f>IF(AI814="","",IF(AI814&gt;=80,"Hot",IF(AI814&gt;=60,"Alta",IF(AI814&gt;=40,"Media","Bassa"))))</f>
        <v/>
      </c>
      <c r="AK814" s="11">
        <f>IF(B814="","",IF(U814="",TODAY()-B814,U814-B814))</f>
        <v/>
      </c>
      <c r="AL814" s="11">
        <f>IF(B814="","",IF(M814="Vinta","Chiusa - vinta",IF(M814="Persa","Chiusa - persa",IF(AND(U814="",TODAY()-B814&gt;1),"Contattare subito",IF(AND(M814="In corso",AH814&gt;7),"Lead in stallo",IF(AND(AN814&lt;&gt;"",AN814&lt;TODAY(),M814="In corso"),"Follow-up scaduto",IF(AND(K814="Offerta",Y814="",W814&lt;&gt;"",TODAY()-W814&gt;3),"Verificare offerta","OK"))))))</f>
        <v/>
      </c>
      <c r="AM814" s="38" t="n"/>
      <c r="AN814" s="39" t="n"/>
      <c r="AO814" s="11">
        <f>IF(AND(AN814&lt;&gt;"",AN814&lt;TODAY(),M814="In corso"),1,0)</f>
        <v/>
      </c>
      <c r="AP814" s="84">
        <f>IF(B814="","",IF(OR(M814="Vinta",M814="Persa"),0,IF(AL814="Contattare subito",50,0)+IF(AL814="Follow-up scaduto",40,0)+IF(AL814="Lead in stallo",35,0)+IF(AJ814="Hot",30,IF(AJ814="Alta",20,IF(AJ814="Media",10,0)))+IF(AO814=1,10,0)+L814/10+ROW()/100000))</f>
        <v/>
      </c>
    </row>
    <row r="815">
      <c r="A815" s="2">
        <f>IF(B815="","",ROW()-1)</f>
        <v/>
      </c>
      <c r="B815" s="2" t="n"/>
      <c r="C815" s="2" t="n"/>
      <c r="D815" s="2" t="n"/>
      <c r="E815" s="2" t="n"/>
      <c r="F815" s="2" t="n"/>
      <c r="G815" s="2" t="n"/>
      <c r="H815" s="2" t="n"/>
      <c r="I815" s="2" t="n"/>
      <c r="J815" s="2" t="n"/>
      <c r="K815" s="2" t="n"/>
      <c r="L815" s="2">
        <f>IF(K815="","",IF(K815="Nuovo",1,IF(K815="Tentativo contatto",1,IF(K815="Contattato",2,IF(K815="Qualificato",4,IF(K815="Visita fissata",5,IF(K815="Visita effettuata",6,IF(K815="Trattativa",7,IF(K815="Offerta",8,IF(K815="Prenotazione",9,IF(K815="Venduto",10,""))))))))))))</f>
        <v/>
      </c>
      <c r="M815" s="2" t="n"/>
      <c r="N815" s="2">
        <f>IF(L815&gt;=4,1,0)</f>
        <v/>
      </c>
      <c r="O815" s="2">
        <f>IF(L815&gt;=6,1,0)</f>
        <v/>
      </c>
      <c r="P815" s="2">
        <f>IF(L815&gt;=7,1,0)</f>
        <v/>
      </c>
      <c r="Q815" s="2">
        <f>IF(L815&gt;=8,1,0)</f>
        <v/>
      </c>
      <c r="R815" s="2">
        <f>IF(L815&gt;=9,1,0)</f>
        <v/>
      </c>
      <c r="S815" s="2">
        <f>IF(OR(L815=10,M815="Vinta"),1,0)</f>
        <v/>
      </c>
      <c r="T815" s="2">
        <f>IF(M815="Persa",1,0)</f>
        <v/>
      </c>
      <c r="U815" s="2" t="n"/>
      <c r="V815" s="2" t="n"/>
      <c r="W815" s="2" t="n"/>
      <c r="X815" s="2" t="n"/>
      <c r="Y815" s="17" t="n"/>
      <c r="Z815" s="17" t="n"/>
      <c r="AA815" s="17" t="n"/>
      <c r="AB815" s="2" t="n"/>
      <c r="AC815" s="2">
        <f>IF(B815="","",IF(AB815="",TODAY()-B815,AB815-B815))</f>
        <v/>
      </c>
      <c r="AD815" s="2" t="n"/>
      <c r="AE815" s="2" t="n"/>
      <c r="AF815" s="2" t="n"/>
      <c r="AG815" s="37">
        <f>IF(B815="","",MAX(B815,IF(U815="",0,U815),IF(W815="",0,W815),IF(AB815="",0,AB815),IF(AN815="",0,AN815)))</f>
        <v/>
      </c>
      <c r="AH815" s="11">
        <f>IF(AG815="","",TODAY()-AG815)</f>
        <v/>
      </c>
      <c r="AI815" s="11">
        <f>IF(B815="","",MIN(100,IF(J815&gt;=300000,20,IF(J815&gt;=200000,10,5))+IF(OR(C815="Referral",C815="Passaparola"),20,IF(OR(C815="Sito web",C815="LinkedIn",C815="Email marketing"),15,10))+IF(L815&gt;=8,25,IF(L815&gt;=6,18,IF(L815&gt;=4,12,5)))+IF(AND(V815&lt;&gt;"",V815&lt;&gt;"Non risponde",V815&lt;&gt;"Non interessato"),10,0)+IF(X815="Eseguita",10,0)+IF(Z815&gt;0,15,0)))</f>
        <v/>
      </c>
      <c r="AJ815" s="11">
        <f>IF(AI815="","",IF(AI815&gt;=80,"Hot",IF(AI815&gt;=60,"Alta",IF(AI815&gt;=40,"Media","Bassa"))))</f>
        <v/>
      </c>
      <c r="AK815" s="11">
        <f>IF(B815="","",IF(U815="",TODAY()-B815,U815-B815))</f>
        <v/>
      </c>
      <c r="AL815" s="11">
        <f>IF(B815="","",IF(M815="Vinta","Chiusa - vinta",IF(M815="Persa","Chiusa - persa",IF(AND(U815="",TODAY()-B815&gt;1),"Contattare subito",IF(AND(M815="In corso",AH815&gt;7),"Lead in stallo",IF(AND(AN815&lt;&gt;"",AN815&lt;TODAY(),M815="In corso"),"Follow-up scaduto",IF(AND(K815="Offerta",Y815="",W815&lt;&gt;"",TODAY()-W815&gt;3),"Verificare offerta","OK"))))))</f>
        <v/>
      </c>
      <c r="AM815" s="38" t="n"/>
      <c r="AN815" s="39" t="n"/>
      <c r="AO815" s="11">
        <f>IF(AND(AN815&lt;&gt;"",AN815&lt;TODAY(),M815="In corso"),1,0)</f>
        <v/>
      </c>
      <c r="AP815" s="84">
        <f>IF(B815="","",IF(OR(M815="Vinta",M815="Persa"),0,IF(AL815="Contattare subito",50,0)+IF(AL815="Follow-up scaduto",40,0)+IF(AL815="Lead in stallo",35,0)+IF(AJ815="Hot",30,IF(AJ815="Alta",20,IF(AJ815="Media",10,0)))+IF(AO815=1,10,0)+L815/10+ROW()/100000))</f>
        <v/>
      </c>
    </row>
    <row r="816">
      <c r="A816" s="2">
        <f>IF(B816="","",ROW()-1)</f>
        <v/>
      </c>
      <c r="B816" s="2" t="n"/>
      <c r="C816" s="2" t="n"/>
      <c r="D816" s="2" t="n"/>
      <c r="E816" s="2" t="n"/>
      <c r="F816" s="2" t="n"/>
      <c r="G816" s="2" t="n"/>
      <c r="H816" s="2" t="n"/>
      <c r="I816" s="2" t="n"/>
      <c r="J816" s="2" t="n"/>
      <c r="K816" s="2" t="n"/>
      <c r="L816" s="2">
        <f>IF(K816="","",IF(K816="Nuovo",1,IF(K816="Tentativo contatto",1,IF(K816="Contattato",2,IF(K816="Qualificato",4,IF(K816="Visita fissata",5,IF(K816="Visita effettuata",6,IF(K816="Trattativa",7,IF(K816="Offerta",8,IF(K816="Prenotazione",9,IF(K816="Venduto",10,""))))))))))))</f>
        <v/>
      </c>
      <c r="M816" s="2" t="n"/>
      <c r="N816" s="2">
        <f>IF(L816&gt;=4,1,0)</f>
        <v/>
      </c>
      <c r="O816" s="2">
        <f>IF(L816&gt;=6,1,0)</f>
        <v/>
      </c>
      <c r="P816" s="2">
        <f>IF(L816&gt;=7,1,0)</f>
        <v/>
      </c>
      <c r="Q816" s="2">
        <f>IF(L816&gt;=8,1,0)</f>
        <v/>
      </c>
      <c r="R816" s="2">
        <f>IF(L816&gt;=9,1,0)</f>
        <v/>
      </c>
      <c r="S816" s="2">
        <f>IF(OR(L816=10,M816="Vinta"),1,0)</f>
        <v/>
      </c>
      <c r="T816" s="2">
        <f>IF(M816="Persa",1,0)</f>
        <v/>
      </c>
      <c r="U816" s="2" t="n"/>
      <c r="V816" s="2" t="n"/>
      <c r="W816" s="2" t="n"/>
      <c r="X816" s="2" t="n"/>
      <c r="Y816" s="17" t="n"/>
      <c r="Z816" s="17" t="n"/>
      <c r="AA816" s="17" t="n"/>
      <c r="AB816" s="2" t="n"/>
      <c r="AC816" s="2">
        <f>IF(B816="","",IF(AB816="",TODAY()-B816,AB816-B816))</f>
        <v/>
      </c>
      <c r="AD816" s="2" t="n"/>
      <c r="AE816" s="2" t="n"/>
      <c r="AF816" s="2" t="n"/>
      <c r="AG816" s="37">
        <f>IF(B816="","",MAX(B816,IF(U816="",0,U816),IF(W816="",0,W816),IF(AB816="",0,AB816),IF(AN816="",0,AN816)))</f>
        <v/>
      </c>
      <c r="AH816" s="11">
        <f>IF(AG816="","",TODAY()-AG816)</f>
        <v/>
      </c>
      <c r="AI816" s="11">
        <f>IF(B816="","",MIN(100,IF(J816&gt;=300000,20,IF(J816&gt;=200000,10,5))+IF(OR(C816="Referral",C816="Passaparola"),20,IF(OR(C816="Sito web",C816="LinkedIn",C816="Email marketing"),15,10))+IF(L816&gt;=8,25,IF(L816&gt;=6,18,IF(L816&gt;=4,12,5)))+IF(AND(V816&lt;&gt;"",V816&lt;&gt;"Non risponde",V816&lt;&gt;"Non interessato"),10,0)+IF(X816="Eseguita",10,0)+IF(Z816&gt;0,15,0)))</f>
        <v/>
      </c>
      <c r="AJ816" s="11">
        <f>IF(AI816="","",IF(AI816&gt;=80,"Hot",IF(AI816&gt;=60,"Alta",IF(AI816&gt;=40,"Media","Bassa"))))</f>
        <v/>
      </c>
      <c r="AK816" s="11">
        <f>IF(B816="","",IF(U816="",TODAY()-B816,U816-B816))</f>
        <v/>
      </c>
      <c r="AL816" s="11">
        <f>IF(B816="","",IF(M816="Vinta","Chiusa - vinta",IF(M816="Persa","Chiusa - persa",IF(AND(U816="",TODAY()-B816&gt;1),"Contattare subito",IF(AND(M816="In corso",AH816&gt;7),"Lead in stallo",IF(AND(AN816&lt;&gt;"",AN816&lt;TODAY(),M816="In corso"),"Follow-up scaduto",IF(AND(K816="Offerta",Y816="",W816&lt;&gt;"",TODAY()-W816&gt;3),"Verificare offerta","OK"))))))</f>
        <v/>
      </c>
      <c r="AM816" s="38" t="n"/>
      <c r="AN816" s="39" t="n"/>
      <c r="AO816" s="11">
        <f>IF(AND(AN816&lt;&gt;"",AN816&lt;TODAY(),M816="In corso"),1,0)</f>
        <v/>
      </c>
      <c r="AP816" s="84">
        <f>IF(B816="","",IF(OR(M816="Vinta",M816="Persa"),0,IF(AL816="Contattare subito",50,0)+IF(AL816="Follow-up scaduto",40,0)+IF(AL816="Lead in stallo",35,0)+IF(AJ816="Hot",30,IF(AJ816="Alta",20,IF(AJ816="Media",10,0)))+IF(AO816=1,10,0)+L816/10+ROW()/100000))</f>
        <v/>
      </c>
    </row>
    <row r="817">
      <c r="A817" s="2">
        <f>IF(B817="","",ROW()-1)</f>
        <v/>
      </c>
      <c r="B817" s="2" t="n"/>
      <c r="C817" s="2" t="n"/>
      <c r="D817" s="2" t="n"/>
      <c r="E817" s="2" t="n"/>
      <c r="F817" s="2" t="n"/>
      <c r="G817" s="2" t="n"/>
      <c r="H817" s="2" t="n"/>
      <c r="I817" s="2" t="n"/>
      <c r="J817" s="2" t="n"/>
      <c r="K817" s="2" t="n"/>
      <c r="L817" s="2">
        <f>IF(K817="","",IF(K817="Nuovo",1,IF(K817="Tentativo contatto",1,IF(K817="Contattato",2,IF(K817="Qualificato",4,IF(K817="Visita fissata",5,IF(K817="Visita effettuata",6,IF(K817="Trattativa",7,IF(K817="Offerta",8,IF(K817="Prenotazione",9,IF(K817="Venduto",10,""))))))))))))</f>
        <v/>
      </c>
      <c r="M817" s="2" t="n"/>
      <c r="N817" s="2">
        <f>IF(L817&gt;=4,1,0)</f>
        <v/>
      </c>
      <c r="O817" s="2">
        <f>IF(L817&gt;=6,1,0)</f>
        <v/>
      </c>
      <c r="P817" s="2">
        <f>IF(L817&gt;=7,1,0)</f>
        <v/>
      </c>
      <c r="Q817" s="2">
        <f>IF(L817&gt;=8,1,0)</f>
        <v/>
      </c>
      <c r="R817" s="2">
        <f>IF(L817&gt;=9,1,0)</f>
        <v/>
      </c>
      <c r="S817" s="2">
        <f>IF(OR(L817=10,M817="Vinta"),1,0)</f>
        <v/>
      </c>
      <c r="T817" s="2">
        <f>IF(M817="Persa",1,0)</f>
        <v/>
      </c>
      <c r="U817" s="2" t="n"/>
      <c r="V817" s="2" t="n"/>
      <c r="W817" s="2" t="n"/>
      <c r="X817" s="2" t="n"/>
      <c r="Y817" s="17" t="n"/>
      <c r="Z817" s="17" t="n"/>
      <c r="AA817" s="17" t="n"/>
      <c r="AB817" s="2" t="n"/>
      <c r="AC817" s="2">
        <f>IF(B817="","",IF(AB817="",TODAY()-B817,AB817-B817))</f>
        <v/>
      </c>
      <c r="AD817" s="2" t="n"/>
      <c r="AE817" s="2" t="n"/>
      <c r="AF817" s="2" t="n"/>
      <c r="AG817" s="37">
        <f>IF(B817="","",MAX(B817,IF(U817="",0,U817),IF(W817="",0,W817),IF(AB817="",0,AB817),IF(AN817="",0,AN817)))</f>
        <v/>
      </c>
      <c r="AH817" s="11">
        <f>IF(AG817="","",TODAY()-AG817)</f>
        <v/>
      </c>
      <c r="AI817" s="11">
        <f>IF(B817="","",MIN(100,IF(J817&gt;=300000,20,IF(J817&gt;=200000,10,5))+IF(OR(C817="Referral",C817="Passaparola"),20,IF(OR(C817="Sito web",C817="LinkedIn",C817="Email marketing"),15,10))+IF(L817&gt;=8,25,IF(L817&gt;=6,18,IF(L817&gt;=4,12,5)))+IF(AND(V817&lt;&gt;"",V817&lt;&gt;"Non risponde",V817&lt;&gt;"Non interessato"),10,0)+IF(X817="Eseguita",10,0)+IF(Z817&gt;0,15,0)))</f>
        <v/>
      </c>
      <c r="AJ817" s="11">
        <f>IF(AI817="","",IF(AI817&gt;=80,"Hot",IF(AI817&gt;=60,"Alta",IF(AI817&gt;=40,"Media","Bassa"))))</f>
        <v/>
      </c>
      <c r="AK817" s="11">
        <f>IF(B817="","",IF(U817="",TODAY()-B817,U817-B817))</f>
        <v/>
      </c>
      <c r="AL817" s="11">
        <f>IF(B817="","",IF(M817="Vinta","Chiusa - vinta",IF(M817="Persa","Chiusa - persa",IF(AND(U817="",TODAY()-B817&gt;1),"Contattare subito",IF(AND(M817="In corso",AH817&gt;7),"Lead in stallo",IF(AND(AN817&lt;&gt;"",AN817&lt;TODAY(),M817="In corso"),"Follow-up scaduto",IF(AND(K817="Offerta",Y817="",W817&lt;&gt;"",TODAY()-W817&gt;3),"Verificare offerta","OK"))))))</f>
        <v/>
      </c>
      <c r="AM817" s="38" t="n"/>
      <c r="AN817" s="39" t="n"/>
      <c r="AO817" s="11">
        <f>IF(AND(AN817&lt;&gt;"",AN817&lt;TODAY(),M817="In corso"),1,0)</f>
        <v/>
      </c>
      <c r="AP817" s="84">
        <f>IF(B817="","",IF(OR(M817="Vinta",M817="Persa"),0,IF(AL817="Contattare subito",50,0)+IF(AL817="Follow-up scaduto",40,0)+IF(AL817="Lead in stallo",35,0)+IF(AJ817="Hot",30,IF(AJ817="Alta",20,IF(AJ817="Media",10,0)))+IF(AO817=1,10,0)+L817/10+ROW()/100000))</f>
        <v/>
      </c>
    </row>
    <row r="818">
      <c r="A818" s="2">
        <f>IF(B818="","",ROW()-1)</f>
        <v/>
      </c>
      <c r="B818" s="2" t="n"/>
      <c r="C818" s="2" t="n"/>
      <c r="D818" s="2" t="n"/>
      <c r="E818" s="2" t="n"/>
      <c r="F818" s="2" t="n"/>
      <c r="G818" s="2" t="n"/>
      <c r="H818" s="2" t="n"/>
      <c r="I818" s="2" t="n"/>
      <c r="J818" s="2" t="n"/>
      <c r="K818" s="2" t="n"/>
      <c r="L818" s="2">
        <f>IF(K818="","",IF(K818="Nuovo",1,IF(K818="Tentativo contatto",1,IF(K818="Contattato",2,IF(K818="Qualificato",4,IF(K818="Visita fissata",5,IF(K818="Visita effettuata",6,IF(K818="Trattativa",7,IF(K818="Offerta",8,IF(K818="Prenotazione",9,IF(K818="Venduto",10,""))))))))))))</f>
        <v/>
      </c>
      <c r="M818" s="2" t="n"/>
      <c r="N818" s="2">
        <f>IF(L818&gt;=4,1,0)</f>
        <v/>
      </c>
      <c r="O818" s="2">
        <f>IF(L818&gt;=6,1,0)</f>
        <v/>
      </c>
      <c r="P818" s="2">
        <f>IF(L818&gt;=7,1,0)</f>
        <v/>
      </c>
      <c r="Q818" s="2">
        <f>IF(L818&gt;=8,1,0)</f>
        <v/>
      </c>
      <c r="R818" s="2">
        <f>IF(L818&gt;=9,1,0)</f>
        <v/>
      </c>
      <c r="S818" s="2">
        <f>IF(OR(L818=10,M818="Vinta"),1,0)</f>
        <v/>
      </c>
      <c r="T818" s="2">
        <f>IF(M818="Persa",1,0)</f>
        <v/>
      </c>
      <c r="U818" s="2" t="n"/>
      <c r="V818" s="2" t="n"/>
      <c r="W818" s="2" t="n"/>
      <c r="X818" s="2" t="n"/>
      <c r="Y818" s="17" t="n"/>
      <c r="Z818" s="17" t="n"/>
      <c r="AA818" s="17" t="n"/>
      <c r="AB818" s="2" t="n"/>
      <c r="AC818" s="2">
        <f>IF(B818="","",IF(AB818="",TODAY()-B818,AB818-B818))</f>
        <v/>
      </c>
      <c r="AD818" s="2" t="n"/>
      <c r="AE818" s="2" t="n"/>
      <c r="AF818" s="2" t="n"/>
      <c r="AG818" s="37">
        <f>IF(B818="","",MAX(B818,IF(U818="",0,U818),IF(W818="",0,W818),IF(AB818="",0,AB818),IF(AN818="",0,AN818)))</f>
        <v/>
      </c>
      <c r="AH818" s="11">
        <f>IF(AG818="","",TODAY()-AG818)</f>
        <v/>
      </c>
      <c r="AI818" s="11">
        <f>IF(B818="","",MIN(100,IF(J818&gt;=300000,20,IF(J818&gt;=200000,10,5))+IF(OR(C818="Referral",C818="Passaparola"),20,IF(OR(C818="Sito web",C818="LinkedIn",C818="Email marketing"),15,10))+IF(L818&gt;=8,25,IF(L818&gt;=6,18,IF(L818&gt;=4,12,5)))+IF(AND(V818&lt;&gt;"",V818&lt;&gt;"Non risponde",V818&lt;&gt;"Non interessato"),10,0)+IF(X818="Eseguita",10,0)+IF(Z818&gt;0,15,0)))</f>
        <v/>
      </c>
      <c r="AJ818" s="11">
        <f>IF(AI818="","",IF(AI818&gt;=80,"Hot",IF(AI818&gt;=60,"Alta",IF(AI818&gt;=40,"Media","Bassa"))))</f>
        <v/>
      </c>
      <c r="AK818" s="11">
        <f>IF(B818="","",IF(U818="",TODAY()-B818,U818-B818))</f>
        <v/>
      </c>
      <c r="AL818" s="11">
        <f>IF(B818="","",IF(M818="Vinta","Chiusa - vinta",IF(M818="Persa","Chiusa - persa",IF(AND(U818="",TODAY()-B818&gt;1),"Contattare subito",IF(AND(M818="In corso",AH818&gt;7),"Lead in stallo",IF(AND(AN818&lt;&gt;"",AN818&lt;TODAY(),M818="In corso"),"Follow-up scaduto",IF(AND(K818="Offerta",Y818="",W818&lt;&gt;"",TODAY()-W818&gt;3),"Verificare offerta","OK"))))))</f>
        <v/>
      </c>
      <c r="AM818" s="38" t="n"/>
      <c r="AN818" s="39" t="n"/>
      <c r="AO818" s="11">
        <f>IF(AND(AN818&lt;&gt;"",AN818&lt;TODAY(),M818="In corso"),1,0)</f>
        <v/>
      </c>
      <c r="AP818" s="84">
        <f>IF(B818="","",IF(OR(M818="Vinta",M818="Persa"),0,IF(AL818="Contattare subito",50,0)+IF(AL818="Follow-up scaduto",40,0)+IF(AL818="Lead in stallo",35,0)+IF(AJ818="Hot",30,IF(AJ818="Alta",20,IF(AJ818="Media",10,0)))+IF(AO818=1,10,0)+L818/10+ROW()/100000))</f>
        <v/>
      </c>
    </row>
    <row r="819">
      <c r="A819" s="2">
        <f>IF(B819="","",ROW()-1)</f>
        <v/>
      </c>
      <c r="B819" s="2" t="n"/>
      <c r="C819" s="2" t="n"/>
      <c r="D819" s="2" t="n"/>
      <c r="E819" s="2" t="n"/>
      <c r="F819" s="2" t="n"/>
      <c r="G819" s="2" t="n"/>
      <c r="H819" s="2" t="n"/>
      <c r="I819" s="2" t="n"/>
      <c r="J819" s="2" t="n"/>
      <c r="K819" s="2" t="n"/>
      <c r="L819" s="2">
        <f>IF(K819="","",IF(K819="Nuovo",1,IF(K819="Tentativo contatto",1,IF(K819="Contattato",2,IF(K819="Qualificato",4,IF(K819="Visita fissata",5,IF(K819="Visita effettuata",6,IF(K819="Trattativa",7,IF(K819="Offerta",8,IF(K819="Prenotazione",9,IF(K819="Venduto",10,""))))))))))))</f>
        <v/>
      </c>
      <c r="M819" s="2" t="n"/>
      <c r="N819" s="2">
        <f>IF(L819&gt;=4,1,0)</f>
        <v/>
      </c>
      <c r="O819" s="2">
        <f>IF(L819&gt;=6,1,0)</f>
        <v/>
      </c>
      <c r="P819" s="2">
        <f>IF(L819&gt;=7,1,0)</f>
        <v/>
      </c>
      <c r="Q819" s="2">
        <f>IF(L819&gt;=8,1,0)</f>
        <v/>
      </c>
      <c r="R819" s="2">
        <f>IF(L819&gt;=9,1,0)</f>
        <v/>
      </c>
      <c r="S819" s="2">
        <f>IF(OR(L819=10,M819="Vinta"),1,0)</f>
        <v/>
      </c>
      <c r="T819" s="2">
        <f>IF(M819="Persa",1,0)</f>
        <v/>
      </c>
      <c r="U819" s="2" t="n"/>
      <c r="V819" s="2" t="n"/>
      <c r="W819" s="2" t="n"/>
      <c r="X819" s="2" t="n"/>
      <c r="Y819" s="17" t="n"/>
      <c r="Z819" s="17" t="n"/>
      <c r="AA819" s="17" t="n"/>
      <c r="AB819" s="2" t="n"/>
      <c r="AC819" s="2">
        <f>IF(B819="","",IF(AB819="",TODAY()-B819,AB819-B819))</f>
        <v/>
      </c>
      <c r="AD819" s="2" t="n"/>
      <c r="AE819" s="2" t="n"/>
      <c r="AF819" s="2" t="n"/>
      <c r="AG819" s="37">
        <f>IF(B819="","",MAX(B819,IF(U819="",0,U819),IF(W819="",0,W819),IF(AB819="",0,AB819),IF(AN819="",0,AN819)))</f>
        <v/>
      </c>
      <c r="AH819" s="11">
        <f>IF(AG819="","",TODAY()-AG819)</f>
        <v/>
      </c>
      <c r="AI819" s="11">
        <f>IF(B819="","",MIN(100,IF(J819&gt;=300000,20,IF(J819&gt;=200000,10,5))+IF(OR(C819="Referral",C819="Passaparola"),20,IF(OR(C819="Sito web",C819="LinkedIn",C819="Email marketing"),15,10))+IF(L819&gt;=8,25,IF(L819&gt;=6,18,IF(L819&gt;=4,12,5)))+IF(AND(V819&lt;&gt;"",V819&lt;&gt;"Non risponde",V819&lt;&gt;"Non interessato"),10,0)+IF(X819="Eseguita",10,0)+IF(Z819&gt;0,15,0)))</f>
        <v/>
      </c>
      <c r="AJ819" s="11">
        <f>IF(AI819="","",IF(AI819&gt;=80,"Hot",IF(AI819&gt;=60,"Alta",IF(AI819&gt;=40,"Media","Bassa"))))</f>
        <v/>
      </c>
      <c r="AK819" s="11">
        <f>IF(B819="","",IF(U819="",TODAY()-B819,U819-B819))</f>
        <v/>
      </c>
      <c r="AL819" s="11">
        <f>IF(B819="","",IF(M819="Vinta","Chiusa - vinta",IF(M819="Persa","Chiusa - persa",IF(AND(U819="",TODAY()-B819&gt;1),"Contattare subito",IF(AND(M819="In corso",AH819&gt;7),"Lead in stallo",IF(AND(AN819&lt;&gt;"",AN819&lt;TODAY(),M819="In corso"),"Follow-up scaduto",IF(AND(K819="Offerta",Y819="",W819&lt;&gt;"",TODAY()-W819&gt;3),"Verificare offerta","OK"))))))</f>
        <v/>
      </c>
      <c r="AM819" s="38" t="n"/>
      <c r="AN819" s="39" t="n"/>
      <c r="AO819" s="11">
        <f>IF(AND(AN819&lt;&gt;"",AN819&lt;TODAY(),M819="In corso"),1,0)</f>
        <v/>
      </c>
      <c r="AP819" s="84">
        <f>IF(B819="","",IF(OR(M819="Vinta",M819="Persa"),0,IF(AL819="Contattare subito",50,0)+IF(AL819="Follow-up scaduto",40,0)+IF(AL819="Lead in stallo",35,0)+IF(AJ819="Hot",30,IF(AJ819="Alta",20,IF(AJ819="Media",10,0)))+IF(AO819=1,10,0)+L819/10+ROW()/100000))</f>
        <v/>
      </c>
    </row>
    <row r="820">
      <c r="A820" s="2">
        <f>IF(B820="","",ROW()-1)</f>
        <v/>
      </c>
      <c r="B820" s="2" t="n"/>
      <c r="C820" s="2" t="n"/>
      <c r="D820" s="2" t="n"/>
      <c r="E820" s="2" t="n"/>
      <c r="F820" s="2" t="n"/>
      <c r="G820" s="2" t="n"/>
      <c r="H820" s="2" t="n"/>
      <c r="I820" s="2" t="n"/>
      <c r="J820" s="2" t="n"/>
      <c r="K820" s="2" t="n"/>
      <c r="L820" s="2">
        <f>IF(K820="","",IF(K820="Nuovo",1,IF(K820="Tentativo contatto",1,IF(K820="Contattato",2,IF(K820="Qualificato",4,IF(K820="Visita fissata",5,IF(K820="Visita effettuata",6,IF(K820="Trattativa",7,IF(K820="Offerta",8,IF(K820="Prenotazione",9,IF(K820="Venduto",10,""))))))))))))</f>
        <v/>
      </c>
      <c r="M820" s="2" t="n"/>
      <c r="N820" s="2">
        <f>IF(L820&gt;=4,1,0)</f>
        <v/>
      </c>
      <c r="O820" s="2">
        <f>IF(L820&gt;=6,1,0)</f>
        <v/>
      </c>
      <c r="P820" s="2">
        <f>IF(L820&gt;=7,1,0)</f>
        <v/>
      </c>
      <c r="Q820" s="2">
        <f>IF(L820&gt;=8,1,0)</f>
        <v/>
      </c>
      <c r="R820" s="2">
        <f>IF(L820&gt;=9,1,0)</f>
        <v/>
      </c>
      <c r="S820" s="2">
        <f>IF(OR(L820=10,M820="Vinta"),1,0)</f>
        <v/>
      </c>
      <c r="T820" s="2">
        <f>IF(M820="Persa",1,0)</f>
        <v/>
      </c>
      <c r="U820" s="2" t="n"/>
      <c r="V820" s="2" t="n"/>
      <c r="W820" s="2" t="n"/>
      <c r="X820" s="2" t="n"/>
      <c r="Y820" s="17" t="n"/>
      <c r="Z820" s="17" t="n"/>
      <c r="AA820" s="17" t="n"/>
      <c r="AB820" s="2" t="n"/>
      <c r="AC820" s="2">
        <f>IF(B820="","",IF(AB820="",TODAY()-B820,AB820-B820))</f>
        <v/>
      </c>
      <c r="AD820" s="2" t="n"/>
      <c r="AE820" s="2" t="n"/>
      <c r="AF820" s="2" t="n"/>
      <c r="AG820" s="37">
        <f>IF(B820="","",MAX(B820,IF(U820="",0,U820),IF(W820="",0,W820),IF(AB820="",0,AB820),IF(AN820="",0,AN820)))</f>
        <v/>
      </c>
      <c r="AH820" s="11">
        <f>IF(AG820="","",TODAY()-AG820)</f>
        <v/>
      </c>
      <c r="AI820" s="11">
        <f>IF(B820="","",MIN(100,IF(J820&gt;=300000,20,IF(J820&gt;=200000,10,5))+IF(OR(C820="Referral",C820="Passaparola"),20,IF(OR(C820="Sito web",C820="LinkedIn",C820="Email marketing"),15,10))+IF(L820&gt;=8,25,IF(L820&gt;=6,18,IF(L820&gt;=4,12,5)))+IF(AND(V820&lt;&gt;"",V820&lt;&gt;"Non risponde",V820&lt;&gt;"Non interessato"),10,0)+IF(X820="Eseguita",10,0)+IF(Z820&gt;0,15,0)))</f>
        <v/>
      </c>
      <c r="AJ820" s="11">
        <f>IF(AI820="","",IF(AI820&gt;=80,"Hot",IF(AI820&gt;=60,"Alta",IF(AI820&gt;=40,"Media","Bassa"))))</f>
        <v/>
      </c>
      <c r="AK820" s="11">
        <f>IF(B820="","",IF(U820="",TODAY()-B820,U820-B820))</f>
        <v/>
      </c>
      <c r="AL820" s="11">
        <f>IF(B820="","",IF(M820="Vinta","Chiusa - vinta",IF(M820="Persa","Chiusa - persa",IF(AND(U820="",TODAY()-B820&gt;1),"Contattare subito",IF(AND(M820="In corso",AH820&gt;7),"Lead in stallo",IF(AND(AN820&lt;&gt;"",AN820&lt;TODAY(),M820="In corso"),"Follow-up scaduto",IF(AND(K820="Offerta",Y820="",W820&lt;&gt;"",TODAY()-W820&gt;3),"Verificare offerta","OK"))))))</f>
        <v/>
      </c>
      <c r="AM820" s="38" t="n"/>
      <c r="AN820" s="39" t="n"/>
      <c r="AO820" s="11">
        <f>IF(AND(AN820&lt;&gt;"",AN820&lt;TODAY(),M820="In corso"),1,0)</f>
        <v/>
      </c>
      <c r="AP820" s="84">
        <f>IF(B820="","",IF(OR(M820="Vinta",M820="Persa"),0,IF(AL820="Contattare subito",50,0)+IF(AL820="Follow-up scaduto",40,0)+IF(AL820="Lead in stallo",35,0)+IF(AJ820="Hot",30,IF(AJ820="Alta",20,IF(AJ820="Media",10,0)))+IF(AO820=1,10,0)+L820/10+ROW()/100000))</f>
        <v/>
      </c>
    </row>
    <row r="821">
      <c r="A821" s="2">
        <f>IF(B821="","",ROW()-1)</f>
        <v/>
      </c>
      <c r="B821" s="2" t="n"/>
      <c r="C821" s="2" t="n"/>
      <c r="D821" s="2" t="n"/>
      <c r="E821" s="2" t="n"/>
      <c r="F821" s="2" t="n"/>
      <c r="G821" s="2" t="n"/>
      <c r="H821" s="2" t="n"/>
      <c r="I821" s="2" t="n"/>
      <c r="J821" s="2" t="n"/>
      <c r="K821" s="2" t="n"/>
      <c r="L821" s="2">
        <f>IF(K821="","",IF(K821="Nuovo",1,IF(K821="Tentativo contatto",1,IF(K821="Contattato",2,IF(K821="Qualificato",4,IF(K821="Visita fissata",5,IF(K821="Visita effettuata",6,IF(K821="Trattativa",7,IF(K821="Offerta",8,IF(K821="Prenotazione",9,IF(K821="Venduto",10,""))))))))))))</f>
        <v/>
      </c>
      <c r="M821" s="2" t="n"/>
      <c r="N821" s="2">
        <f>IF(L821&gt;=4,1,0)</f>
        <v/>
      </c>
      <c r="O821" s="2">
        <f>IF(L821&gt;=6,1,0)</f>
        <v/>
      </c>
      <c r="P821" s="2">
        <f>IF(L821&gt;=7,1,0)</f>
        <v/>
      </c>
      <c r="Q821" s="2">
        <f>IF(L821&gt;=8,1,0)</f>
        <v/>
      </c>
      <c r="R821" s="2">
        <f>IF(L821&gt;=9,1,0)</f>
        <v/>
      </c>
      <c r="S821" s="2">
        <f>IF(OR(L821=10,M821="Vinta"),1,0)</f>
        <v/>
      </c>
      <c r="T821" s="2">
        <f>IF(M821="Persa",1,0)</f>
        <v/>
      </c>
      <c r="U821" s="2" t="n"/>
      <c r="V821" s="2" t="n"/>
      <c r="W821" s="2" t="n"/>
      <c r="X821" s="2" t="n"/>
      <c r="Y821" s="17" t="n"/>
      <c r="Z821" s="17" t="n"/>
      <c r="AA821" s="17" t="n"/>
      <c r="AB821" s="2" t="n"/>
      <c r="AC821" s="2">
        <f>IF(B821="","",IF(AB821="",TODAY()-B821,AB821-B821))</f>
        <v/>
      </c>
      <c r="AD821" s="2" t="n"/>
      <c r="AE821" s="2" t="n"/>
      <c r="AF821" s="2" t="n"/>
      <c r="AG821" s="37">
        <f>IF(B821="","",MAX(B821,IF(U821="",0,U821),IF(W821="",0,W821),IF(AB821="",0,AB821),IF(AN821="",0,AN821)))</f>
        <v/>
      </c>
      <c r="AH821" s="11">
        <f>IF(AG821="","",TODAY()-AG821)</f>
        <v/>
      </c>
      <c r="AI821" s="11">
        <f>IF(B821="","",MIN(100,IF(J821&gt;=300000,20,IF(J821&gt;=200000,10,5))+IF(OR(C821="Referral",C821="Passaparola"),20,IF(OR(C821="Sito web",C821="LinkedIn",C821="Email marketing"),15,10))+IF(L821&gt;=8,25,IF(L821&gt;=6,18,IF(L821&gt;=4,12,5)))+IF(AND(V821&lt;&gt;"",V821&lt;&gt;"Non risponde",V821&lt;&gt;"Non interessato"),10,0)+IF(X821="Eseguita",10,0)+IF(Z821&gt;0,15,0)))</f>
        <v/>
      </c>
      <c r="AJ821" s="11">
        <f>IF(AI821="","",IF(AI821&gt;=80,"Hot",IF(AI821&gt;=60,"Alta",IF(AI821&gt;=40,"Media","Bassa"))))</f>
        <v/>
      </c>
      <c r="AK821" s="11">
        <f>IF(B821="","",IF(U821="",TODAY()-B821,U821-B821))</f>
        <v/>
      </c>
      <c r="AL821" s="11">
        <f>IF(B821="","",IF(M821="Vinta","Chiusa - vinta",IF(M821="Persa","Chiusa - persa",IF(AND(U821="",TODAY()-B821&gt;1),"Contattare subito",IF(AND(M821="In corso",AH821&gt;7),"Lead in stallo",IF(AND(AN821&lt;&gt;"",AN821&lt;TODAY(),M821="In corso"),"Follow-up scaduto",IF(AND(K821="Offerta",Y821="",W821&lt;&gt;"",TODAY()-W821&gt;3),"Verificare offerta","OK"))))))</f>
        <v/>
      </c>
      <c r="AM821" s="38" t="n"/>
      <c r="AN821" s="39" t="n"/>
      <c r="AO821" s="11">
        <f>IF(AND(AN821&lt;&gt;"",AN821&lt;TODAY(),M821="In corso"),1,0)</f>
        <v/>
      </c>
      <c r="AP821" s="84">
        <f>IF(B821="","",IF(OR(M821="Vinta",M821="Persa"),0,IF(AL821="Contattare subito",50,0)+IF(AL821="Follow-up scaduto",40,0)+IF(AL821="Lead in stallo",35,0)+IF(AJ821="Hot",30,IF(AJ821="Alta",20,IF(AJ821="Media",10,0)))+IF(AO821=1,10,0)+L821/10+ROW()/100000))</f>
        <v/>
      </c>
    </row>
    <row r="822">
      <c r="A822" s="2">
        <f>IF(B822="","",ROW()-1)</f>
        <v/>
      </c>
      <c r="B822" s="2" t="n"/>
      <c r="C822" s="2" t="n"/>
      <c r="D822" s="2" t="n"/>
      <c r="E822" s="2" t="n"/>
      <c r="F822" s="2" t="n"/>
      <c r="G822" s="2" t="n"/>
      <c r="H822" s="2" t="n"/>
      <c r="I822" s="2" t="n"/>
      <c r="J822" s="2" t="n"/>
      <c r="K822" s="2" t="n"/>
      <c r="L822" s="2">
        <f>IF(K822="","",IF(K822="Nuovo",1,IF(K822="Tentativo contatto",1,IF(K822="Contattato",2,IF(K822="Qualificato",4,IF(K822="Visita fissata",5,IF(K822="Visita effettuata",6,IF(K822="Trattativa",7,IF(K822="Offerta",8,IF(K822="Prenotazione",9,IF(K822="Venduto",10,""))))))))))))</f>
        <v/>
      </c>
      <c r="M822" s="2" t="n"/>
      <c r="N822" s="2">
        <f>IF(L822&gt;=4,1,0)</f>
        <v/>
      </c>
      <c r="O822" s="2">
        <f>IF(L822&gt;=6,1,0)</f>
        <v/>
      </c>
      <c r="P822" s="2">
        <f>IF(L822&gt;=7,1,0)</f>
        <v/>
      </c>
      <c r="Q822" s="2">
        <f>IF(L822&gt;=8,1,0)</f>
        <v/>
      </c>
      <c r="R822" s="2">
        <f>IF(L822&gt;=9,1,0)</f>
        <v/>
      </c>
      <c r="S822" s="2">
        <f>IF(OR(L822=10,M822="Vinta"),1,0)</f>
        <v/>
      </c>
      <c r="T822" s="2">
        <f>IF(M822="Persa",1,0)</f>
        <v/>
      </c>
      <c r="U822" s="2" t="n"/>
      <c r="V822" s="2" t="n"/>
      <c r="W822" s="2" t="n"/>
      <c r="X822" s="2" t="n"/>
      <c r="Y822" s="17" t="n"/>
      <c r="Z822" s="17" t="n"/>
      <c r="AA822" s="17" t="n"/>
      <c r="AB822" s="2" t="n"/>
      <c r="AC822" s="2">
        <f>IF(B822="","",IF(AB822="",TODAY()-B822,AB822-B822))</f>
        <v/>
      </c>
      <c r="AD822" s="2" t="n"/>
      <c r="AE822" s="2" t="n"/>
      <c r="AF822" s="2" t="n"/>
      <c r="AG822" s="37">
        <f>IF(B822="","",MAX(B822,IF(U822="",0,U822),IF(W822="",0,W822),IF(AB822="",0,AB822),IF(AN822="",0,AN822)))</f>
        <v/>
      </c>
      <c r="AH822" s="11">
        <f>IF(AG822="","",TODAY()-AG822)</f>
        <v/>
      </c>
      <c r="AI822" s="11">
        <f>IF(B822="","",MIN(100,IF(J822&gt;=300000,20,IF(J822&gt;=200000,10,5))+IF(OR(C822="Referral",C822="Passaparola"),20,IF(OR(C822="Sito web",C822="LinkedIn",C822="Email marketing"),15,10))+IF(L822&gt;=8,25,IF(L822&gt;=6,18,IF(L822&gt;=4,12,5)))+IF(AND(V822&lt;&gt;"",V822&lt;&gt;"Non risponde",V822&lt;&gt;"Non interessato"),10,0)+IF(X822="Eseguita",10,0)+IF(Z822&gt;0,15,0)))</f>
        <v/>
      </c>
      <c r="AJ822" s="11">
        <f>IF(AI822="","",IF(AI822&gt;=80,"Hot",IF(AI822&gt;=60,"Alta",IF(AI822&gt;=40,"Media","Bassa"))))</f>
        <v/>
      </c>
      <c r="AK822" s="11">
        <f>IF(B822="","",IF(U822="",TODAY()-B822,U822-B822))</f>
        <v/>
      </c>
      <c r="AL822" s="11">
        <f>IF(B822="","",IF(M822="Vinta","Chiusa - vinta",IF(M822="Persa","Chiusa - persa",IF(AND(U822="",TODAY()-B822&gt;1),"Contattare subito",IF(AND(M822="In corso",AH822&gt;7),"Lead in stallo",IF(AND(AN822&lt;&gt;"",AN822&lt;TODAY(),M822="In corso"),"Follow-up scaduto",IF(AND(K822="Offerta",Y822="",W822&lt;&gt;"",TODAY()-W822&gt;3),"Verificare offerta","OK"))))))</f>
        <v/>
      </c>
      <c r="AM822" s="38" t="n"/>
      <c r="AN822" s="39" t="n"/>
      <c r="AO822" s="11">
        <f>IF(AND(AN822&lt;&gt;"",AN822&lt;TODAY(),M822="In corso"),1,0)</f>
        <v/>
      </c>
      <c r="AP822" s="84">
        <f>IF(B822="","",IF(OR(M822="Vinta",M822="Persa"),0,IF(AL822="Contattare subito",50,0)+IF(AL822="Follow-up scaduto",40,0)+IF(AL822="Lead in stallo",35,0)+IF(AJ822="Hot",30,IF(AJ822="Alta",20,IF(AJ822="Media",10,0)))+IF(AO822=1,10,0)+L822/10+ROW()/100000))</f>
        <v/>
      </c>
    </row>
    <row r="823">
      <c r="A823" s="2">
        <f>IF(B823="","",ROW()-1)</f>
        <v/>
      </c>
      <c r="B823" s="2" t="n"/>
      <c r="C823" s="2" t="n"/>
      <c r="D823" s="2" t="n"/>
      <c r="E823" s="2" t="n"/>
      <c r="F823" s="2" t="n"/>
      <c r="G823" s="2" t="n"/>
      <c r="H823" s="2" t="n"/>
      <c r="I823" s="2" t="n"/>
      <c r="J823" s="2" t="n"/>
      <c r="K823" s="2" t="n"/>
      <c r="L823" s="2">
        <f>IF(K823="","",IF(K823="Nuovo",1,IF(K823="Tentativo contatto",1,IF(K823="Contattato",2,IF(K823="Qualificato",4,IF(K823="Visita fissata",5,IF(K823="Visita effettuata",6,IF(K823="Trattativa",7,IF(K823="Offerta",8,IF(K823="Prenotazione",9,IF(K823="Venduto",10,""))))))))))))</f>
        <v/>
      </c>
      <c r="M823" s="2" t="n"/>
      <c r="N823" s="2">
        <f>IF(L823&gt;=4,1,0)</f>
        <v/>
      </c>
      <c r="O823" s="2">
        <f>IF(L823&gt;=6,1,0)</f>
        <v/>
      </c>
      <c r="P823" s="2">
        <f>IF(L823&gt;=7,1,0)</f>
        <v/>
      </c>
      <c r="Q823" s="2">
        <f>IF(L823&gt;=8,1,0)</f>
        <v/>
      </c>
      <c r="R823" s="2">
        <f>IF(L823&gt;=9,1,0)</f>
        <v/>
      </c>
      <c r="S823" s="2">
        <f>IF(OR(L823=10,M823="Vinta"),1,0)</f>
        <v/>
      </c>
      <c r="T823" s="2">
        <f>IF(M823="Persa",1,0)</f>
        <v/>
      </c>
      <c r="U823" s="2" t="n"/>
      <c r="V823" s="2" t="n"/>
      <c r="W823" s="2" t="n"/>
      <c r="X823" s="2" t="n"/>
      <c r="Y823" s="17" t="n"/>
      <c r="Z823" s="17" t="n"/>
      <c r="AA823" s="17" t="n"/>
      <c r="AB823" s="2" t="n"/>
      <c r="AC823" s="2">
        <f>IF(B823="","",IF(AB823="",TODAY()-B823,AB823-B823))</f>
        <v/>
      </c>
      <c r="AD823" s="2" t="n"/>
      <c r="AE823" s="2" t="n"/>
      <c r="AF823" s="2" t="n"/>
      <c r="AG823" s="37">
        <f>IF(B823="","",MAX(B823,IF(U823="",0,U823),IF(W823="",0,W823),IF(AB823="",0,AB823),IF(AN823="",0,AN823)))</f>
        <v/>
      </c>
      <c r="AH823" s="11">
        <f>IF(AG823="","",TODAY()-AG823)</f>
        <v/>
      </c>
      <c r="AI823" s="11">
        <f>IF(B823="","",MIN(100,IF(J823&gt;=300000,20,IF(J823&gt;=200000,10,5))+IF(OR(C823="Referral",C823="Passaparola"),20,IF(OR(C823="Sito web",C823="LinkedIn",C823="Email marketing"),15,10))+IF(L823&gt;=8,25,IF(L823&gt;=6,18,IF(L823&gt;=4,12,5)))+IF(AND(V823&lt;&gt;"",V823&lt;&gt;"Non risponde",V823&lt;&gt;"Non interessato"),10,0)+IF(X823="Eseguita",10,0)+IF(Z823&gt;0,15,0)))</f>
        <v/>
      </c>
      <c r="AJ823" s="11">
        <f>IF(AI823="","",IF(AI823&gt;=80,"Hot",IF(AI823&gt;=60,"Alta",IF(AI823&gt;=40,"Media","Bassa"))))</f>
        <v/>
      </c>
      <c r="AK823" s="11">
        <f>IF(B823="","",IF(U823="",TODAY()-B823,U823-B823))</f>
        <v/>
      </c>
      <c r="AL823" s="11">
        <f>IF(B823="","",IF(M823="Vinta","Chiusa - vinta",IF(M823="Persa","Chiusa - persa",IF(AND(U823="",TODAY()-B823&gt;1),"Contattare subito",IF(AND(M823="In corso",AH823&gt;7),"Lead in stallo",IF(AND(AN823&lt;&gt;"",AN823&lt;TODAY(),M823="In corso"),"Follow-up scaduto",IF(AND(K823="Offerta",Y823="",W823&lt;&gt;"",TODAY()-W823&gt;3),"Verificare offerta","OK"))))))</f>
        <v/>
      </c>
      <c r="AM823" s="38" t="n"/>
      <c r="AN823" s="39" t="n"/>
      <c r="AO823" s="11">
        <f>IF(AND(AN823&lt;&gt;"",AN823&lt;TODAY(),M823="In corso"),1,0)</f>
        <v/>
      </c>
      <c r="AP823" s="84">
        <f>IF(B823="","",IF(OR(M823="Vinta",M823="Persa"),0,IF(AL823="Contattare subito",50,0)+IF(AL823="Follow-up scaduto",40,0)+IF(AL823="Lead in stallo",35,0)+IF(AJ823="Hot",30,IF(AJ823="Alta",20,IF(AJ823="Media",10,0)))+IF(AO823=1,10,0)+L823/10+ROW()/100000))</f>
        <v/>
      </c>
    </row>
    <row r="824">
      <c r="A824" s="2">
        <f>IF(B824="","",ROW()-1)</f>
        <v/>
      </c>
      <c r="B824" s="2" t="n"/>
      <c r="C824" s="2" t="n"/>
      <c r="D824" s="2" t="n"/>
      <c r="E824" s="2" t="n"/>
      <c r="F824" s="2" t="n"/>
      <c r="G824" s="2" t="n"/>
      <c r="H824" s="2" t="n"/>
      <c r="I824" s="2" t="n"/>
      <c r="J824" s="2" t="n"/>
      <c r="K824" s="2" t="n"/>
      <c r="L824" s="2">
        <f>IF(K824="","",IF(K824="Nuovo",1,IF(K824="Tentativo contatto",1,IF(K824="Contattato",2,IF(K824="Qualificato",4,IF(K824="Visita fissata",5,IF(K824="Visita effettuata",6,IF(K824="Trattativa",7,IF(K824="Offerta",8,IF(K824="Prenotazione",9,IF(K824="Venduto",10,""))))))))))))</f>
        <v/>
      </c>
      <c r="M824" s="2" t="n"/>
      <c r="N824" s="2">
        <f>IF(L824&gt;=4,1,0)</f>
        <v/>
      </c>
      <c r="O824" s="2">
        <f>IF(L824&gt;=6,1,0)</f>
        <v/>
      </c>
      <c r="P824" s="2">
        <f>IF(L824&gt;=7,1,0)</f>
        <v/>
      </c>
      <c r="Q824" s="2">
        <f>IF(L824&gt;=8,1,0)</f>
        <v/>
      </c>
      <c r="R824" s="2">
        <f>IF(L824&gt;=9,1,0)</f>
        <v/>
      </c>
      <c r="S824" s="2">
        <f>IF(OR(L824=10,M824="Vinta"),1,0)</f>
        <v/>
      </c>
      <c r="T824" s="2">
        <f>IF(M824="Persa",1,0)</f>
        <v/>
      </c>
      <c r="U824" s="2" t="n"/>
      <c r="V824" s="2" t="n"/>
      <c r="W824" s="2" t="n"/>
      <c r="X824" s="2" t="n"/>
      <c r="Y824" s="17" t="n"/>
      <c r="Z824" s="17" t="n"/>
      <c r="AA824" s="17" t="n"/>
      <c r="AB824" s="2" t="n"/>
      <c r="AC824" s="2">
        <f>IF(B824="","",IF(AB824="",TODAY()-B824,AB824-B824))</f>
        <v/>
      </c>
      <c r="AD824" s="2" t="n"/>
      <c r="AE824" s="2" t="n"/>
      <c r="AF824" s="2" t="n"/>
      <c r="AG824" s="37">
        <f>IF(B824="","",MAX(B824,IF(U824="",0,U824),IF(W824="",0,W824),IF(AB824="",0,AB824),IF(AN824="",0,AN824)))</f>
        <v/>
      </c>
      <c r="AH824" s="11">
        <f>IF(AG824="","",TODAY()-AG824)</f>
        <v/>
      </c>
      <c r="AI824" s="11">
        <f>IF(B824="","",MIN(100,IF(J824&gt;=300000,20,IF(J824&gt;=200000,10,5))+IF(OR(C824="Referral",C824="Passaparola"),20,IF(OR(C824="Sito web",C824="LinkedIn",C824="Email marketing"),15,10))+IF(L824&gt;=8,25,IF(L824&gt;=6,18,IF(L824&gt;=4,12,5)))+IF(AND(V824&lt;&gt;"",V824&lt;&gt;"Non risponde",V824&lt;&gt;"Non interessato"),10,0)+IF(X824="Eseguita",10,0)+IF(Z824&gt;0,15,0)))</f>
        <v/>
      </c>
      <c r="AJ824" s="11">
        <f>IF(AI824="","",IF(AI824&gt;=80,"Hot",IF(AI824&gt;=60,"Alta",IF(AI824&gt;=40,"Media","Bassa"))))</f>
        <v/>
      </c>
      <c r="AK824" s="11">
        <f>IF(B824="","",IF(U824="",TODAY()-B824,U824-B824))</f>
        <v/>
      </c>
      <c r="AL824" s="11">
        <f>IF(B824="","",IF(M824="Vinta","Chiusa - vinta",IF(M824="Persa","Chiusa - persa",IF(AND(U824="",TODAY()-B824&gt;1),"Contattare subito",IF(AND(M824="In corso",AH824&gt;7),"Lead in stallo",IF(AND(AN824&lt;&gt;"",AN824&lt;TODAY(),M824="In corso"),"Follow-up scaduto",IF(AND(K824="Offerta",Y824="",W824&lt;&gt;"",TODAY()-W824&gt;3),"Verificare offerta","OK"))))))</f>
        <v/>
      </c>
      <c r="AM824" s="38" t="n"/>
      <c r="AN824" s="39" t="n"/>
      <c r="AO824" s="11">
        <f>IF(AND(AN824&lt;&gt;"",AN824&lt;TODAY(),M824="In corso"),1,0)</f>
        <v/>
      </c>
      <c r="AP824" s="84">
        <f>IF(B824="","",IF(OR(M824="Vinta",M824="Persa"),0,IF(AL824="Contattare subito",50,0)+IF(AL824="Follow-up scaduto",40,0)+IF(AL824="Lead in stallo",35,0)+IF(AJ824="Hot",30,IF(AJ824="Alta",20,IF(AJ824="Media",10,0)))+IF(AO824=1,10,0)+L824/10+ROW()/100000))</f>
        <v/>
      </c>
    </row>
    <row r="825">
      <c r="A825" s="2">
        <f>IF(B825="","",ROW()-1)</f>
        <v/>
      </c>
      <c r="B825" s="2" t="n"/>
      <c r="C825" s="2" t="n"/>
      <c r="D825" s="2" t="n"/>
      <c r="E825" s="2" t="n"/>
      <c r="F825" s="2" t="n"/>
      <c r="G825" s="2" t="n"/>
      <c r="H825" s="2" t="n"/>
      <c r="I825" s="2" t="n"/>
      <c r="J825" s="2" t="n"/>
      <c r="K825" s="2" t="n"/>
      <c r="L825" s="2">
        <f>IF(K825="","",IF(K825="Nuovo",1,IF(K825="Tentativo contatto",1,IF(K825="Contattato",2,IF(K825="Qualificato",4,IF(K825="Visita fissata",5,IF(K825="Visita effettuata",6,IF(K825="Trattativa",7,IF(K825="Offerta",8,IF(K825="Prenotazione",9,IF(K825="Venduto",10,""))))))))))))</f>
        <v/>
      </c>
      <c r="M825" s="2" t="n"/>
      <c r="N825" s="2">
        <f>IF(L825&gt;=4,1,0)</f>
        <v/>
      </c>
      <c r="O825" s="2">
        <f>IF(L825&gt;=6,1,0)</f>
        <v/>
      </c>
      <c r="P825" s="2">
        <f>IF(L825&gt;=7,1,0)</f>
        <v/>
      </c>
      <c r="Q825" s="2">
        <f>IF(L825&gt;=8,1,0)</f>
        <v/>
      </c>
      <c r="R825" s="2">
        <f>IF(L825&gt;=9,1,0)</f>
        <v/>
      </c>
      <c r="S825" s="2">
        <f>IF(OR(L825=10,M825="Vinta"),1,0)</f>
        <v/>
      </c>
      <c r="T825" s="2">
        <f>IF(M825="Persa",1,0)</f>
        <v/>
      </c>
      <c r="U825" s="2" t="n"/>
      <c r="V825" s="2" t="n"/>
      <c r="W825" s="2" t="n"/>
      <c r="X825" s="2" t="n"/>
      <c r="Y825" s="17" t="n"/>
      <c r="Z825" s="17" t="n"/>
      <c r="AA825" s="17" t="n"/>
      <c r="AB825" s="2" t="n"/>
      <c r="AC825" s="2">
        <f>IF(B825="","",IF(AB825="",TODAY()-B825,AB825-B825))</f>
        <v/>
      </c>
      <c r="AD825" s="2" t="n"/>
      <c r="AE825" s="2" t="n"/>
      <c r="AF825" s="2" t="n"/>
      <c r="AG825" s="37">
        <f>IF(B825="","",MAX(B825,IF(U825="",0,U825),IF(W825="",0,W825),IF(AB825="",0,AB825),IF(AN825="",0,AN825)))</f>
        <v/>
      </c>
      <c r="AH825" s="11">
        <f>IF(AG825="","",TODAY()-AG825)</f>
        <v/>
      </c>
      <c r="AI825" s="11">
        <f>IF(B825="","",MIN(100,IF(J825&gt;=300000,20,IF(J825&gt;=200000,10,5))+IF(OR(C825="Referral",C825="Passaparola"),20,IF(OR(C825="Sito web",C825="LinkedIn",C825="Email marketing"),15,10))+IF(L825&gt;=8,25,IF(L825&gt;=6,18,IF(L825&gt;=4,12,5)))+IF(AND(V825&lt;&gt;"",V825&lt;&gt;"Non risponde",V825&lt;&gt;"Non interessato"),10,0)+IF(X825="Eseguita",10,0)+IF(Z825&gt;0,15,0)))</f>
        <v/>
      </c>
      <c r="AJ825" s="11">
        <f>IF(AI825="","",IF(AI825&gt;=80,"Hot",IF(AI825&gt;=60,"Alta",IF(AI825&gt;=40,"Media","Bassa"))))</f>
        <v/>
      </c>
      <c r="AK825" s="11">
        <f>IF(B825="","",IF(U825="",TODAY()-B825,U825-B825))</f>
        <v/>
      </c>
      <c r="AL825" s="11">
        <f>IF(B825="","",IF(M825="Vinta","Chiusa - vinta",IF(M825="Persa","Chiusa - persa",IF(AND(U825="",TODAY()-B825&gt;1),"Contattare subito",IF(AND(M825="In corso",AH825&gt;7),"Lead in stallo",IF(AND(AN825&lt;&gt;"",AN825&lt;TODAY(),M825="In corso"),"Follow-up scaduto",IF(AND(K825="Offerta",Y825="",W825&lt;&gt;"",TODAY()-W825&gt;3),"Verificare offerta","OK"))))))</f>
        <v/>
      </c>
      <c r="AM825" s="38" t="n"/>
      <c r="AN825" s="39" t="n"/>
      <c r="AO825" s="11">
        <f>IF(AND(AN825&lt;&gt;"",AN825&lt;TODAY(),M825="In corso"),1,0)</f>
        <v/>
      </c>
      <c r="AP825" s="84">
        <f>IF(B825="","",IF(OR(M825="Vinta",M825="Persa"),0,IF(AL825="Contattare subito",50,0)+IF(AL825="Follow-up scaduto",40,0)+IF(AL825="Lead in stallo",35,0)+IF(AJ825="Hot",30,IF(AJ825="Alta",20,IF(AJ825="Media",10,0)))+IF(AO825=1,10,0)+L825/10+ROW()/100000))</f>
        <v/>
      </c>
    </row>
    <row r="826">
      <c r="A826" s="2">
        <f>IF(B826="","",ROW()-1)</f>
        <v/>
      </c>
      <c r="B826" s="2" t="n"/>
      <c r="C826" s="2" t="n"/>
      <c r="D826" s="2" t="n"/>
      <c r="E826" s="2" t="n"/>
      <c r="F826" s="2" t="n"/>
      <c r="G826" s="2" t="n"/>
      <c r="H826" s="2" t="n"/>
      <c r="I826" s="2" t="n"/>
      <c r="J826" s="2" t="n"/>
      <c r="K826" s="2" t="n"/>
      <c r="L826" s="2">
        <f>IF(K826="","",IF(K826="Nuovo",1,IF(K826="Tentativo contatto",1,IF(K826="Contattato",2,IF(K826="Qualificato",4,IF(K826="Visita fissata",5,IF(K826="Visita effettuata",6,IF(K826="Trattativa",7,IF(K826="Offerta",8,IF(K826="Prenotazione",9,IF(K826="Venduto",10,""))))))))))))</f>
        <v/>
      </c>
      <c r="M826" s="2" t="n"/>
      <c r="N826" s="2">
        <f>IF(L826&gt;=4,1,0)</f>
        <v/>
      </c>
      <c r="O826" s="2">
        <f>IF(L826&gt;=6,1,0)</f>
        <v/>
      </c>
      <c r="P826" s="2">
        <f>IF(L826&gt;=7,1,0)</f>
        <v/>
      </c>
      <c r="Q826" s="2">
        <f>IF(L826&gt;=8,1,0)</f>
        <v/>
      </c>
      <c r="R826" s="2">
        <f>IF(L826&gt;=9,1,0)</f>
        <v/>
      </c>
      <c r="S826" s="2">
        <f>IF(OR(L826=10,M826="Vinta"),1,0)</f>
        <v/>
      </c>
      <c r="T826" s="2">
        <f>IF(M826="Persa",1,0)</f>
        <v/>
      </c>
      <c r="U826" s="2" t="n"/>
      <c r="V826" s="2" t="n"/>
      <c r="W826" s="2" t="n"/>
      <c r="X826" s="2" t="n"/>
      <c r="Y826" s="17" t="n"/>
      <c r="Z826" s="17" t="n"/>
      <c r="AA826" s="17" t="n"/>
      <c r="AB826" s="2" t="n"/>
      <c r="AC826" s="2">
        <f>IF(B826="","",IF(AB826="",TODAY()-B826,AB826-B826))</f>
        <v/>
      </c>
      <c r="AD826" s="2" t="n"/>
      <c r="AE826" s="2" t="n"/>
      <c r="AF826" s="2" t="n"/>
      <c r="AG826" s="37">
        <f>IF(B826="","",MAX(B826,IF(U826="",0,U826),IF(W826="",0,W826),IF(AB826="",0,AB826),IF(AN826="",0,AN826)))</f>
        <v/>
      </c>
      <c r="AH826" s="11">
        <f>IF(AG826="","",TODAY()-AG826)</f>
        <v/>
      </c>
      <c r="AI826" s="11">
        <f>IF(B826="","",MIN(100,IF(J826&gt;=300000,20,IF(J826&gt;=200000,10,5))+IF(OR(C826="Referral",C826="Passaparola"),20,IF(OR(C826="Sito web",C826="LinkedIn",C826="Email marketing"),15,10))+IF(L826&gt;=8,25,IF(L826&gt;=6,18,IF(L826&gt;=4,12,5)))+IF(AND(V826&lt;&gt;"",V826&lt;&gt;"Non risponde",V826&lt;&gt;"Non interessato"),10,0)+IF(X826="Eseguita",10,0)+IF(Z826&gt;0,15,0)))</f>
        <v/>
      </c>
      <c r="AJ826" s="11">
        <f>IF(AI826="","",IF(AI826&gt;=80,"Hot",IF(AI826&gt;=60,"Alta",IF(AI826&gt;=40,"Media","Bassa"))))</f>
        <v/>
      </c>
      <c r="AK826" s="11">
        <f>IF(B826="","",IF(U826="",TODAY()-B826,U826-B826))</f>
        <v/>
      </c>
      <c r="AL826" s="11">
        <f>IF(B826="","",IF(M826="Vinta","Chiusa - vinta",IF(M826="Persa","Chiusa - persa",IF(AND(U826="",TODAY()-B826&gt;1),"Contattare subito",IF(AND(M826="In corso",AH826&gt;7),"Lead in stallo",IF(AND(AN826&lt;&gt;"",AN826&lt;TODAY(),M826="In corso"),"Follow-up scaduto",IF(AND(K826="Offerta",Y826="",W826&lt;&gt;"",TODAY()-W826&gt;3),"Verificare offerta","OK"))))))</f>
        <v/>
      </c>
      <c r="AM826" s="38" t="n"/>
      <c r="AN826" s="39" t="n"/>
      <c r="AO826" s="11">
        <f>IF(AND(AN826&lt;&gt;"",AN826&lt;TODAY(),M826="In corso"),1,0)</f>
        <v/>
      </c>
      <c r="AP826" s="84">
        <f>IF(B826="","",IF(OR(M826="Vinta",M826="Persa"),0,IF(AL826="Contattare subito",50,0)+IF(AL826="Follow-up scaduto",40,0)+IF(AL826="Lead in stallo",35,0)+IF(AJ826="Hot",30,IF(AJ826="Alta",20,IF(AJ826="Media",10,0)))+IF(AO826=1,10,0)+L826/10+ROW()/100000))</f>
        <v/>
      </c>
    </row>
    <row r="827">
      <c r="A827" s="2">
        <f>IF(B827="","",ROW()-1)</f>
        <v/>
      </c>
      <c r="B827" s="2" t="n"/>
      <c r="C827" s="2" t="n"/>
      <c r="D827" s="2" t="n"/>
      <c r="E827" s="2" t="n"/>
      <c r="F827" s="2" t="n"/>
      <c r="G827" s="2" t="n"/>
      <c r="H827" s="2" t="n"/>
      <c r="I827" s="2" t="n"/>
      <c r="J827" s="2" t="n"/>
      <c r="K827" s="2" t="n"/>
      <c r="L827" s="2">
        <f>IF(K827="","",IF(K827="Nuovo",1,IF(K827="Tentativo contatto",1,IF(K827="Contattato",2,IF(K827="Qualificato",4,IF(K827="Visita fissata",5,IF(K827="Visita effettuata",6,IF(K827="Trattativa",7,IF(K827="Offerta",8,IF(K827="Prenotazione",9,IF(K827="Venduto",10,""))))))))))))</f>
        <v/>
      </c>
      <c r="M827" s="2" t="n"/>
      <c r="N827" s="2">
        <f>IF(L827&gt;=4,1,0)</f>
        <v/>
      </c>
      <c r="O827" s="2">
        <f>IF(L827&gt;=6,1,0)</f>
        <v/>
      </c>
      <c r="P827" s="2">
        <f>IF(L827&gt;=7,1,0)</f>
        <v/>
      </c>
      <c r="Q827" s="2">
        <f>IF(L827&gt;=8,1,0)</f>
        <v/>
      </c>
      <c r="R827" s="2">
        <f>IF(L827&gt;=9,1,0)</f>
        <v/>
      </c>
      <c r="S827" s="2">
        <f>IF(OR(L827=10,M827="Vinta"),1,0)</f>
        <v/>
      </c>
      <c r="T827" s="2">
        <f>IF(M827="Persa",1,0)</f>
        <v/>
      </c>
      <c r="U827" s="2" t="n"/>
      <c r="V827" s="2" t="n"/>
      <c r="W827" s="2" t="n"/>
      <c r="X827" s="2" t="n"/>
      <c r="Y827" s="17" t="n"/>
      <c r="Z827" s="17" t="n"/>
      <c r="AA827" s="17" t="n"/>
      <c r="AB827" s="2" t="n"/>
      <c r="AC827" s="2">
        <f>IF(B827="","",IF(AB827="",TODAY()-B827,AB827-B827))</f>
        <v/>
      </c>
      <c r="AD827" s="2" t="n"/>
      <c r="AE827" s="2" t="n"/>
      <c r="AF827" s="2" t="n"/>
      <c r="AG827" s="37">
        <f>IF(B827="","",MAX(B827,IF(U827="",0,U827),IF(W827="",0,W827),IF(AB827="",0,AB827),IF(AN827="",0,AN827)))</f>
        <v/>
      </c>
      <c r="AH827" s="11">
        <f>IF(AG827="","",TODAY()-AG827)</f>
        <v/>
      </c>
      <c r="AI827" s="11">
        <f>IF(B827="","",MIN(100,IF(J827&gt;=300000,20,IF(J827&gt;=200000,10,5))+IF(OR(C827="Referral",C827="Passaparola"),20,IF(OR(C827="Sito web",C827="LinkedIn",C827="Email marketing"),15,10))+IF(L827&gt;=8,25,IF(L827&gt;=6,18,IF(L827&gt;=4,12,5)))+IF(AND(V827&lt;&gt;"",V827&lt;&gt;"Non risponde",V827&lt;&gt;"Non interessato"),10,0)+IF(X827="Eseguita",10,0)+IF(Z827&gt;0,15,0)))</f>
        <v/>
      </c>
      <c r="AJ827" s="11">
        <f>IF(AI827="","",IF(AI827&gt;=80,"Hot",IF(AI827&gt;=60,"Alta",IF(AI827&gt;=40,"Media","Bassa"))))</f>
        <v/>
      </c>
      <c r="AK827" s="11">
        <f>IF(B827="","",IF(U827="",TODAY()-B827,U827-B827))</f>
        <v/>
      </c>
      <c r="AL827" s="11">
        <f>IF(B827="","",IF(M827="Vinta","Chiusa - vinta",IF(M827="Persa","Chiusa - persa",IF(AND(U827="",TODAY()-B827&gt;1),"Contattare subito",IF(AND(M827="In corso",AH827&gt;7),"Lead in stallo",IF(AND(AN827&lt;&gt;"",AN827&lt;TODAY(),M827="In corso"),"Follow-up scaduto",IF(AND(K827="Offerta",Y827="",W827&lt;&gt;"",TODAY()-W827&gt;3),"Verificare offerta","OK"))))))</f>
        <v/>
      </c>
      <c r="AM827" s="38" t="n"/>
      <c r="AN827" s="39" t="n"/>
      <c r="AO827" s="11">
        <f>IF(AND(AN827&lt;&gt;"",AN827&lt;TODAY(),M827="In corso"),1,0)</f>
        <v/>
      </c>
      <c r="AP827" s="84">
        <f>IF(B827="","",IF(OR(M827="Vinta",M827="Persa"),0,IF(AL827="Contattare subito",50,0)+IF(AL827="Follow-up scaduto",40,0)+IF(AL827="Lead in stallo",35,0)+IF(AJ827="Hot",30,IF(AJ827="Alta",20,IF(AJ827="Media",10,0)))+IF(AO827=1,10,0)+L827/10+ROW()/100000))</f>
        <v/>
      </c>
    </row>
    <row r="828">
      <c r="A828" s="2">
        <f>IF(B828="","",ROW()-1)</f>
        <v/>
      </c>
      <c r="B828" s="2" t="n"/>
      <c r="C828" s="2" t="n"/>
      <c r="D828" s="2" t="n"/>
      <c r="E828" s="2" t="n"/>
      <c r="F828" s="2" t="n"/>
      <c r="G828" s="2" t="n"/>
      <c r="H828" s="2" t="n"/>
      <c r="I828" s="2" t="n"/>
      <c r="J828" s="2" t="n"/>
      <c r="K828" s="2" t="n"/>
      <c r="L828" s="2">
        <f>IF(K828="","",IF(K828="Nuovo",1,IF(K828="Tentativo contatto",1,IF(K828="Contattato",2,IF(K828="Qualificato",4,IF(K828="Visita fissata",5,IF(K828="Visita effettuata",6,IF(K828="Trattativa",7,IF(K828="Offerta",8,IF(K828="Prenotazione",9,IF(K828="Venduto",10,""))))))))))))</f>
        <v/>
      </c>
      <c r="M828" s="2" t="n"/>
      <c r="N828" s="2">
        <f>IF(L828&gt;=4,1,0)</f>
        <v/>
      </c>
      <c r="O828" s="2">
        <f>IF(L828&gt;=6,1,0)</f>
        <v/>
      </c>
      <c r="P828" s="2">
        <f>IF(L828&gt;=7,1,0)</f>
        <v/>
      </c>
      <c r="Q828" s="2">
        <f>IF(L828&gt;=8,1,0)</f>
        <v/>
      </c>
      <c r="R828" s="2">
        <f>IF(L828&gt;=9,1,0)</f>
        <v/>
      </c>
      <c r="S828" s="2">
        <f>IF(OR(L828=10,M828="Vinta"),1,0)</f>
        <v/>
      </c>
      <c r="T828" s="2">
        <f>IF(M828="Persa",1,0)</f>
        <v/>
      </c>
      <c r="U828" s="2" t="n"/>
      <c r="V828" s="2" t="n"/>
      <c r="W828" s="2" t="n"/>
      <c r="X828" s="2" t="n"/>
      <c r="Y828" s="17" t="n"/>
      <c r="Z828" s="17" t="n"/>
      <c r="AA828" s="17" t="n"/>
      <c r="AB828" s="2" t="n"/>
      <c r="AC828" s="2">
        <f>IF(B828="","",IF(AB828="",TODAY()-B828,AB828-B828))</f>
        <v/>
      </c>
      <c r="AD828" s="2" t="n"/>
      <c r="AE828" s="2" t="n"/>
      <c r="AF828" s="2" t="n"/>
      <c r="AG828" s="37">
        <f>IF(B828="","",MAX(B828,IF(U828="",0,U828),IF(W828="",0,W828),IF(AB828="",0,AB828),IF(AN828="",0,AN828)))</f>
        <v/>
      </c>
      <c r="AH828" s="11">
        <f>IF(AG828="","",TODAY()-AG828)</f>
        <v/>
      </c>
      <c r="AI828" s="11">
        <f>IF(B828="","",MIN(100,IF(J828&gt;=300000,20,IF(J828&gt;=200000,10,5))+IF(OR(C828="Referral",C828="Passaparola"),20,IF(OR(C828="Sito web",C828="LinkedIn",C828="Email marketing"),15,10))+IF(L828&gt;=8,25,IF(L828&gt;=6,18,IF(L828&gt;=4,12,5)))+IF(AND(V828&lt;&gt;"",V828&lt;&gt;"Non risponde",V828&lt;&gt;"Non interessato"),10,0)+IF(X828="Eseguita",10,0)+IF(Z828&gt;0,15,0)))</f>
        <v/>
      </c>
      <c r="AJ828" s="11">
        <f>IF(AI828="","",IF(AI828&gt;=80,"Hot",IF(AI828&gt;=60,"Alta",IF(AI828&gt;=40,"Media","Bassa"))))</f>
        <v/>
      </c>
      <c r="AK828" s="11">
        <f>IF(B828="","",IF(U828="",TODAY()-B828,U828-B828))</f>
        <v/>
      </c>
      <c r="AL828" s="11">
        <f>IF(B828="","",IF(M828="Vinta","Chiusa - vinta",IF(M828="Persa","Chiusa - persa",IF(AND(U828="",TODAY()-B828&gt;1),"Contattare subito",IF(AND(M828="In corso",AH828&gt;7),"Lead in stallo",IF(AND(AN828&lt;&gt;"",AN828&lt;TODAY(),M828="In corso"),"Follow-up scaduto",IF(AND(K828="Offerta",Y828="",W828&lt;&gt;"",TODAY()-W828&gt;3),"Verificare offerta","OK"))))))</f>
        <v/>
      </c>
      <c r="AM828" s="38" t="n"/>
      <c r="AN828" s="39" t="n"/>
      <c r="AO828" s="11">
        <f>IF(AND(AN828&lt;&gt;"",AN828&lt;TODAY(),M828="In corso"),1,0)</f>
        <v/>
      </c>
      <c r="AP828" s="84">
        <f>IF(B828="","",IF(OR(M828="Vinta",M828="Persa"),0,IF(AL828="Contattare subito",50,0)+IF(AL828="Follow-up scaduto",40,0)+IF(AL828="Lead in stallo",35,0)+IF(AJ828="Hot",30,IF(AJ828="Alta",20,IF(AJ828="Media",10,0)))+IF(AO828=1,10,0)+L828/10+ROW()/100000))</f>
        <v/>
      </c>
    </row>
    <row r="829">
      <c r="A829" s="2">
        <f>IF(B829="","",ROW()-1)</f>
        <v/>
      </c>
      <c r="B829" s="2" t="n"/>
      <c r="C829" s="2" t="n"/>
      <c r="D829" s="2" t="n"/>
      <c r="E829" s="2" t="n"/>
      <c r="F829" s="2" t="n"/>
      <c r="G829" s="2" t="n"/>
      <c r="H829" s="2" t="n"/>
      <c r="I829" s="2" t="n"/>
      <c r="J829" s="2" t="n"/>
      <c r="K829" s="2" t="n"/>
      <c r="L829" s="2">
        <f>IF(K829="","",IF(K829="Nuovo",1,IF(K829="Tentativo contatto",1,IF(K829="Contattato",2,IF(K829="Qualificato",4,IF(K829="Visita fissata",5,IF(K829="Visita effettuata",6,IF(K829="Trattativa",7,IF(K829="Offerta",8,IF(K829="Prenotazione",9,IF(K829="Venduto",10,""))))))))))))</f>
        <v/>
      </c>
      <c r="M829" s="2" t="n"/>
      <c r="N829" s="2">
        <f>IF(L829&gt;=4,1,0)</f>
        <v/>
      </c>
      <c r="O829" s="2">
        <f>IF(L829&gt;=6,1,0)</f>
        <v/>
      </c>
      <c r="P829" s="2">
        <f>IF(L829&gt;=7,1,0)</f>
        <v/>
      </c>
      <c r="Q829" s="2">
        <f>IF(L829&gt;=8,1,0)</f>
        <v/>
      </c>
      <c r="R829" s="2">
        <f>IF(L829&gt;=9,1,0)</f>
        <v/>
      </c>
      <c r="S829" s="2">
        <f>IF(OR(L829=10,M829="Vinta"),1,0)</f>
        <v/>
      </c>
      <c r="T829" s="2">
        <f>IF(M829="Persa",1,0)</f>
        <v/>
      </c>
      <c r="U829" s="2" t="n"/>
      <c r="V829" s="2" t="n"/>
      <c r="W829" s="2" t="n"/>
      <c r="X829" s="2" t="n"/>
      <c r="Y829" s="17" t="n"/>
      <c r="Z829" s="17" t="n"/>
      <c r="AA829" s="17" t="n"/>
      <c r="AB829" s="2" t="n"/>
      <c r="AC829" s="2">
        <f>IF(B829="","",IF(AB829="",TODAY()-B829,AB829-B829))</f>
        <v/>
      </c>
      <c r="AD829" s="2" t="n"/>
      <c r="AE829" s="2" t="n"/>
      <c r="AF829" s="2" t="n"/>
      <c r="AG829" s="37">
        <f>IF(B829="","",MAX(B829,IF(U829="",0,U829),IF(W829="",0,W829),IF(AB829="",0,AB829),IF(AN829="",0,AN829)))</f>
        <v/>
      </c>
      <c r="AH829" s="11">
        <f>IF(AG829="","",TODAY()-AG829)</f>
        <v/>
      </c>
      <c r="AI829" s="11">
        <f>IF(B829="","",MIN(100,IF(J829&gt;=300000,20,IF(J829&gt;=200000,10,5))+IF(OR(C829="Referral",C829="Passaparola"),20,IF(OR(C829="Sito web",C829="LinkedIn",C829="Email marketing"),15,10))+IF(L829&gt;=8,25,IF(L829&gt;=6,18,IF(L829&gt;=4,12,5)))+IF(AND(V829&lt;&gt;"",V829&lt;&gt;"Non risponde",V829&lt;&gt;"Non interessato"),10,0)+IF(X829="Eseguita",10,0)+IF(Z829&gt;0,15,0)))</f>
        <v/>
      </c>
      <c r="AJ829" s="11">
        <f>IF(AI829="","",IF(AI829&gt;=80,"Hot",IF(AI829&gt;=60,"Alta",IF(AI829&gt;=40,"Media","Bassa"))))</f>
        <v/>
      </c>
      <c r="AK829" s="11">
        <f>IF(B829="","",IF(U829="",TODAY()-B829,U829-B829))</f>
        <v/>
      </c>
      <c r="AL829" s="11">
        <f>IF(B829="","",IF(M829="Vinta","Chiusa - vinta",IF(M829="Persa","Chiusa - persa",IF(AND(U829="",TODAY()-B829&gt;1),"Contattare subito",IF(AND(M829="In corso",AH829&gt;7),"Lead in stallo",IF(AND(AN829&lt;&gt;"",AN829&lt;TODAY(),M829="In corso"),"Follow-up scaduto",IF(AND(K829="Offerta",Y829="",W829&lt;&gt;"",TODAY()-W829&gt;3),"Verificare offerta","OK"))))))</f>
        <v/>
      </c>
      <c r="AM829" s="38" t="n"/>
      <c r="AN829" s="39" t="n"/>
      <c r="AO829" s="11">
        <f>IF(AND(AN829&lt;&gt;"",AN829&lt;TODAY(),M829="In corso"),1,0)</f>
        <v/>
      </c>
      <c r="AP829" s="84">
        <f>IF(B829="","",IF(OR(M829="Vinta",M829="Persa"),0,IF(AL829="Contattare subito",50,0)+IF(AL829="Follow-up scaduto",40,0)+IF(AL829="Lead in stallo",35,0)+IF(AJ829="Hot",30,IF(AJ829="Alta",20,IF(AJ829="Media",10,0)))+IF(AO829=1,10,0)+L829/10+ROW()/100000))</f>
        <v/>
      </c>
    </row>
    <row r="830">
      <c r="A830" s="2">
        <f>IF(B830="","",ROW()-1)</f>
        <v/>
      </c>
      <c r="B830" s="2" t="n"/>
      <c r="C830" s="2" t="n"/>
      <c r="D830" s="2" t="n"/>
      <c r="E830" s="2" t="n"/>
      <c r="F830" s="2" t="n"/>
      <c r="G830" s="2" t="n"/>
      <c r="H830" s="2" t="n"/>
      <c r="I830" s="2" t="n"/>
      <c r="J830" s="2" t="n"/>
      <c r="K830" s="2" t="n"/>
      <c r="L830" s="2">
        <f>IF(K830="","",IF(K830="Nuovo",1,IF(K830="Tentativo contatto",1,IF(K830="Contattato",2,IF(K830="Qualificato",4,IF(K830="Visita fissata",5,IF(K830="Visita effettuata",6,IF(K830="Trattativa",7,IF(K830="Offerta",8,IF(K830="Prenotazione",9,IF(K830="Venduto",10,""))))))))))))</f>
        <v/>
      </c>
      <c r="M830" s="2" t="n"/>
      <c r="N830" s="2">
        <f>IF(L830&gt;=4,1,0)</f>
        <v/>
      </c>
      <c r="O830" s="2">
        <f>IF(L830&gt;=6,1,0)</f>
        <v/>
      </c>
      <c r="P830" s="2">
        <f>IF(L830&gt;=7,1,0)</f>
        <v/>
      </c>
      <c r="Q830" s="2">
        <f>IF(L830&gt;=8,1,0)</f>
        <v/>
      </c>
      <c r="R830" s="2">
        <f>IF(L830&gt;=9,1,0)</f>
        <v/>
      </c>
      <c r="S830" s="2">
        <f>IF(OR(L830=10,M830="Vinta"),1,0)</f>
        <v/>
      </c>
      <c r="T830" s="2">
        <f>IF(M830="Persa",1,0)</f>
        <v/>
      </c>
      <c r="U830" s="2" t="n"/>
      <c r="V830" s="2" t="n"/>
      <c r="W830" s="2" t="n"/>
      <c r="X830" s="2" t="n"/>
      <c r="Y830" s="17" t="n"/>
      <c r="Z830" s="17" t="n"/>
      <c r="AA830" s="17" t="n"/>
      <c r="AB830" s="2" t="n"/>
      <c r="AC830" s="2">
        <f>IF(B830="","",IF(AB830="",TODAY()-B830,AB830-B830))</f>
        <v/>
      </c>
      <c r="AD830" s="2" t="n"/>
      <c r="AE830" s="2" t="n"/>
      <c r="AF830" s="2" t="n"/>
      <c r="AG830" s="37">
        <f>IF(B830="","",MAX(B830,IF(U830="",0,U830),IF(W830="",0,W830),IF(AB830="",0,AB830),IF(AN830="",0,AN830)))</f>
        <v/>
      </c>
      <c r="AH830" s="11">
        <f>IF(AG830="","",TODAY()-AG830)</f>
        <v/>
      </c>
      <c r="AI830" s="11">
        <f>IF(B830="","",MIN(100,IF(J830&gt;=300000,20,IF(J830&gt;=200000,10,5))+IF(OR(C830="Referral",C830="Passaparola"),20,IF(OR(C830="Sito web",C830="LinkedIn",C830="Email marketing"),15,10))+IF(L830&gt;=8,25,IF(L830&gt;=6,18,IF(L830&gt;=4,12,5)))+IF(AND(V830&lt;&gt;"",V830&lt;&gt;"Non risponde",V830&lt;&gt;"Non interessato"),10,0)+IF(X830="Eseguita",10,0)+IF(Z830&gt;0,15,0)))</f>
        <v/>
      </c>
      <c r="AJ830" s="11">
        <f>IF(AI830="","",IF(AI830&gt;=80,"Hot",IF(AI830&gt;=60,"Alta",IF(AI830&gt;=40,"Media","Bassa"))))</f>
        <v/>
      </c>
      <c r="AK830" s="11">
        <f>IF(B830="","",IF(U830="",TODAY()-B830,U830-B830))</f>
        <v/>
      </c>
      <c r="AL830" s="11">
        <f>IF(B830="","",IF(M830="Vinta","Chiusa - vinta",IF(M830="Persa","Chiusa - persa",IF(AND(U830="",TODAY()-B830&gt;1),"Contattare subito",IF(AND(M830="In corso",AH830&gt;7),"Lead in stallo",IF(AND(AN830&lt;&gt;"",AN830&lt;TODAY(),M830="In corso"),"Follow-up scaduto",IF(AND(K830="Offerta",Y830="",W830&lt;&gt;"",TODAY()-W830&gt;3),"Verificare offerta","OK"))))))</f>
        <v/>
      </c>
      <c r="AM830" s="38" t="n"/>
      <c r="AN830" s="39" t="n"/>
      <c r="AO830" s="11">
        <f>IF(AND(AN830&lt;&gt;"",AN830&lt;TODAY(),M830="In corso"),1,0)</f>
        <v/>
      </c>
      <c r="AP830" s="84">
        <f>IF(B830="","",IF(OR(M830="Vinta",M830="Persa"),0,IF(AL830="Contattare subito",50,0)+IF(AL830="Follow-up scaduto",40,0)+IF(AL830="Lead in stallo",35,0)+IF(AJ830="Hot",30,IF(AJ830="Alta",20,IF(AJ830="Media",10,0)))+IF(AO830=1,10,0)+L830/10+ROW()/100000))</f>
        <v/>
      </c>
    </row>
    <row r="831">
      <c r="A831" s="2">
        <f>IF(B831="","",ROW()-1)</f>
        <v/>
      </c>
      <c r="B831" s="2" t="n"/>
      <c r="C831" s="2" t="n"/>
      <c r="D831" s="2" t="n"/>
      <c r="E831" s="2" t="n"/>
      <c r="F831" s="2" t="n"/>
      <c r="G831" s="2" t="n"/>
      <c r="H831" s="2" t="n"/>
      <c r="I831" s="2" t="n"/>
      <c r="J831" s="2" t="n"/>
      <c r="K831" s="2" t="n"/>
      <c r="L831" s="2">
        <f>IF(K831="","",IF(K831="Nuovo",1,IF(K831="Tentativo contatto",1,IF(K831="Contattato",2,IF(K831="Qualificato",4,IF(K831="Visita fissata",5,IF(K831="Visita effettuata",6,IF(K831="Trattativa",7,IF(K831="Offerta",8,IF(K831="Prenotazione",9,IF(K831="Venduto",10,""))))))))))))</f>
        <v/>
      </c>
      <c r="M831" s="2" t="n"/>
      <c r="N831" s="2">
        <f>IF(L831&gt;=4,1,0)</f>
        <v/>
      </c>
      <c r="O831" s="2">
        <f>IF(L831&gt;=6,1,0)</f>
        <v/>
      </c>
      <c r="P831" s="2">
        <f>IF(L831&gt;=7,1,0)</f>
        <v/>
      </c>
      <c r="Q831" s="2">
        <f>IF(L831&gt;=8,1,0)</f>
        <v/>
      </c>
      <c r="R831" s="2">
        <f>IF(L831&gt;=9,1,0)</f>
        <v/>
      </c>
      <c r="S831" s="2">
        <f>IF(OR(L831=10,M831="Vinta"),1,0)</f>
        <v/>
      </c>
      <c r="T831" s="2">
        <f>IF(M831="Persa",1,0)</f>
        <v/>
      </c>
      <c r="U831" s="2" t="n"/>
      <c r="V831" s="2" t="n"/>
      <c r="W831" s="2" t="n"/>
      <c r="X831" s="2" t="n"/>
      <c r="Y831" s="17" t="n"/>
      <c r="Z831" s="17" t="n"/>
      <c r="AA831" s="17" t="n"/>
      <c r="AB831" s="2" t="n"/>
      <c r="AC831" s="2">
        <f>IF(B831="","",IF(AB831="",TODAY()-B831,AB831-B831))</f>
        <v/>
      </c>
      <c r="AD831" s="2" t="n"/>
      <c r="AE831" s="2" t="n"/>
      <c r="AF831" s="2" t="n"/>
      <c r="AG831" s="37">
        <f>IF(B831="","",MAX(B831,IF(U831="",0,U831),IF(W831="",0,W831),IF(AB831="",0,AB831),IF(AN831="",0,AN831)))</f>
        <v/>
      </c>
      <c r="AH831" s="11">
        <f>IF(AG831="","",TODAY()-AG831)</f>
        <v/>
      </c>
      <c r="AI831" s="11">
        <f>IF(B831="","",MIN(100,IF(J831&gt;=300000,20,IF(J831&gt;=200000,10,5))+IF(OR(C831="Referral",C831="Passaparola"),20,IF(OR(C831="Sito web",C831="LinkedIn",C831="Email marketing"),15,10))+IF(L831&gt;=8,25,IF(L831&gt;=6,18,IF(L831&gt;=4,12,5)))+IF(AND(V831&lt;&gt;"",V831&lt;&gt;"Non risponde",V831&lt;&gt;"Non interessato"),10,0)+IF(X831="Eseguita",10,0)+IF(Z831&gt;0,15,0)))</f>
        <v/>
      </c>
      <c r="AJ831" s="11">
        <f>IF(AI831="","",IF(AI831&gt;=80,"Hot",IF(AI831&gt;=60,"Alta",IF(AI831&gt;=40,"Media","Bassa"))))</f>
        <v/>
      </c>
      <c r="AK831" s="11">
        <f>IF(B831="","",IF(U831="",TODAY()-B831,U831-B831))</f>
        <v/>
      </c>
      <c r="AL831" s="11">
        <f>IF(B831="","",IF(M831="Vinta","Chiusa - vinta",IF(M831="Persa","Chiusa - persa",IF(AND(U831="",TODAY()-B831&gt;1),"Contattare subito",IF(AND(M831="In corso",AH831&gt;7),"Lead in stallo",IF(AND(AN831&lt;&gt;"",AN831&lt;TODAY(),M831="In corso"),"Follow-up scaduto",IF(AND(K831="Offerta",Y831="",W831&lt;&gt;"",TODAY()-W831&gt;3),"Verificare offerta","OK"))))))</f>
        <v/>
      </c>
      <c r="AM831" s="38" t="n"/>
      <c r="AN831" s="39" t="n"/>
      <c r="AO831" s="11">
        <f>IF(AND(AN831&lt;&gt;"",AN831&lt;TODAY(),M831="In corso"),1,0)</f>
        <v/>
      </c>
      <c r="AP831" s="84">
        <f>IF(B831="","",IF(OR(M831="Vinta",M831="Persa"),0,IF(AL831="Contattare subito",50,0)+IF(AL831="Follow-up scaduto",40,0)+IF(AL831="Lead in stallo",35,0)+IF(AJ831="Hot",30,IF(AJ831="Alta",20,IF(AJ831="Media",10,0)))+IF(AO831=1,10,0)+L831/10+ROW()/100000))</f>
        <v/>
      </c>
    </row>
    <row r="832">
      <c r="A832" s="2">
        <f>IF(B832="","",ROW()-1)</f>
        <v/>
      </c>
      <c r="B832" s="2" t="n"/>
      <c r="C832" s="2" t="n"/>
      <c r="D832" s="2" t="n"/>
      <c r="E832" s="2" t="n"/>
      <c r="F832" s="2" t="n"/>
      <c r="G832" s="2" t="n"/>
      <c r="H832" s="2" t="n"/>
      <c r="I832" s="2" t="n"/>
      <c r="J832" s="2" t="n"/>
      <c r="K832" s="2" t="n"/>
      <c r="L832" s="2">
        <f>IF(K832="","",IF(K832="Nuovo",1,IF(K832="Tentativo contatto",1,IF(K832="Contattato",2,IF(K832="Qualificato",4,IF(K832="Visita fissata",5,IF(K832="Visita effettuata",6,IF(K832="Trattativa",7,IF(K832="Offerta",8,IF(K832="Prenotazione",9,IF(K832="Venduto",10,""))))))))))))</f>
        <v/>
      </c>
      <c r="M832" s="2" t="n"/>
      <c r="N832" s="2">
        <f>IF(L832&gt;=4,1,0)</f>
        <v/>
      </c>
      <c r="O832" s="2">
        <f>IF(L832&gt;=6,1,0)</f>
        <v/>
      </c>
      <c r="P832" s="2">
        <f>IF(L832&gt;=7,1,0)</f>
        <v/>
      </c>
      <c r="Q832" s="2">
        <f>IF(L832&gt;=8,1,0)</f>
        <v/>
      </c>
      <c r="R832" s="2">
        <f>IF(L832&gt;=9,1,0)</f>
        <v/>
      </c>
      <c r="S832" s="2">
        <f>IF(OR(L832=10,M832="Vinta"),1,0)</f>
        <v/>
      </c>
      <c r="T832" s="2">
        <f>IF(M832="Persa",1,0)</f>
        <v/>
      </c>
      <c r="U832" s="2" t="n"/>
      <c r="V832" s="2" t="n"/>
      <c r="W832" s="2" t="n"/>
      <c r="X832" s="2" t="n"/>
      <c r="Y832" s="17" t="n"/>
      <c r="Z832" s="17" t="n"/>
      <c r="AA832" s="17" t="n"/>
      <c r="AB832" s="2" t="n"/>
      <c r="AC832" s="2">
        <f>IF(B832="","",IF(AB832="",TODAY()-B832,AB832-B832))</f>
        <v/>
      </c>
      <c r="AD832" s="2" t="n"/>
      <c r="AE832" s="2" t="n"/>
      <c r="AF832" s="2" t="n"/>
      <c r="AG832" s="37">
        <f>IF(B832="","",MAX(B832,IF(U832="",0,U832),IF(W832="",0,W832),IF(AB832="",0,AB832),IF(AN832="",0,AN832)))</f>
        <v/>
      </c>
      <c r="AH832" s="11">
        <f>IF(AG832="","",TODAY()-AG832)</f>
        <v/>
      </c>
      <c r="AI832" s="11">
        <f>IF(B832="","",MIN(100,IF(J832&gt;=300000,20,IF(J832&gt;=200000,10,5))+IF(OR(C832="Referral",C832="Passaparola"),20,IF(OR(C832="Sito web",C832="LinkedIn",C832="Email marketing"),15,10))+IF(L832&gt;=8,25,IF(L832&gt;=6,18,IF(L832&gt;=4,12,5)))+IF(AND(V832&lt;&gt;"",V832&lt;&gt;"Non risponde",V832&lt;&gt;"Non interessato"),10,0)+IF(X832="Eseguita",10,0)+IF(Z832&gt;0,15,0)))</f>
        <v/>
      </c>
      <c r="AJ832" s="11">
        <f>IF(AI832="","",IF(AI832&gt;=80,"Hot",IF(AI832&gt;=60,"Alta",IF(AI832&gt;=40,"Media","Bassa"))))</f>
        <v/>
      </c>
      <c r="AK832" s="11">
        <f>IF(B832="","",IF(U832="",TODAY()-B832,U832-B832))</f>
        <v/>
      </c>
      <c r="AL832" s="11">
        <f>IF(B832="","",IF(M832="Vinta","Chiusa - vinta",IF(M832="Persa","Chiusa - persa",IF(AND(U832="",TODAY()-B832&gt;1),"Contattare subito",IF(AND(M832="In corso",AH832&gt;7),"Lead in stallo",IF(AND(AN832&lt;&gt;"",AN832&lt;TODAY(),M832="In corso"),"Follow-up scaduto",IF(AND(K832="Offerta",Y832="",W832&lt;&gt;"",TODAY()-W832&gt;3),"Verificare offerta","OK"))))))</f>
        <v/>
      </c>
      <c r="AM832" s="38" t="n"/>
      <c r="AN832" s="39" t="n"/>
      <c r="AO832" s="11">
        <f>IF(AND(AN832&lt;&gt;"",AN832&lt;TODAY(),M832="In corso"),1,0)</f>
        <v/>
      </c>
      <c r="AP832" s="84">
        <f>IF(B832="","",IF(OR(M832="Vinta",M832="Persa"),0,IF(AL832="Contattare subito",50,0)+IF(AL832="Follow-up scaduto",40,0)+IF(AL832="Lead in stallo",35,0)+IF(AJ832="Hot",30,IF(AJ832="Alta",20,IF(AJ832="Media",10,0)))+IF(AO832=1,10,0)+L832/10+ROW()/100000))</f>
        <v/>
      </c>
    </row>
    <row r="833">
      <c r="A833" s="2">
        <f>IF(B833="","",ROW()-1)</f>
        <v/>
      </c>
      <c r="B833" s="2" t="n"/>
      <c r="C833" s="2" t="n"/>
      <c r="D833" s="2" t="n"/>
      <c r="E833" s="2" t="n"/>
      <c r="F833" s="2" t="n"/>
      <c r="G833" s="2" t="n"/>
      <c r="H833" s="2" t="n"/>
      <c r="I833" s="2" t="n"/>
      <c r="J833" s="2" t="n"/>
      <c r="K833" s="2" t="n"/>
      <c r="L833" s="2">
        <f>IF(K833="","",IF(K833="Nuovo",1,IF(K833="Tentativo contatto",1,IF(K833="Contattato",2,IF(K833="Qualificato",4,IF(K833="Visita fissata",5,IF(K833="Visita effettuata",6,IF(K833="Trattativa",7,IF(K833="Offerta",8,IF(K833="Prenotazione",9,IF(K833="Venduto",10,""))))))))))))</f>
        <v/>
      </c>
      <c r="M833" s="2" t="n"/>
      <c r="N833" s="2">
        <f>IF(L833&gt;=4,1,0)</f>
        <v/>
      </c>
      <c r="O833" s="2">
        <f>IF(L833&gt;=6,1,0)</f>
        <v/>
      </c>
      <c r="P833" s="2">
        <f>IF(L833&gt;=7,1,0)</f>
        <v/>
      </c>
      <c r="Q833" s="2">
        <f>IF(L833&gt;=8,1,0)</f>
        <v/>
      </c>
      <c r="R833" s="2">
        <f>IF(L833&gt;=9,1,0)</f>
        <v/>
      </c>
      <c r="S833" s="2">
        <f>IF(OR(L833=10,M833="Vinta"),1,0)</f>
        <v/>
      </c>
      <c r="T833" s="2">
        <f>IF(M833="Persa",1,0)</f>
        <v/>
      </c>
      <c r="U833" s="2" t="n"/>
      <c r="V833" s="2" t="n"/>
      <c r="W833" s="2" t="n"/>
      <c r="X833" s="2" t="n"/>
      <c r="Y833" s="17" t="n"/>
      <c r="Z833" s="17" t="n"/>
      <c r="AA833" s="17" t="n"/>
      <c r="AB833" s="2" t="n"/>
      <c r="AC833" s="2">
        <f>IF(B833="","",IF(AB833="",TODAY()-B833,AB833-B833))</f>
        <v/>
      </c>
      <c r="AD833" s="2" t="n"/>
      <c r="AE833" s="2" t="n"/>
      <c r="AF833" s="2" t="n"/>
      <c r="AG833" s="37">
        <f>IF(B833="","",MAX(B833,IF(U833="",0,U833),IF(W833="",0,W833),IF(AB833="",0,AB833),IF(AN833="",0,AN833)))</f>
        <v/>
      </c>
      <c r="AH833" s="11">
        <f>IF(AG833="","",TODAY()-AG833)</f>
        <v/>
      </c>
      <c r="AI833" s="11">
        <f>IF(B833="","",MIN(100,IF(J833&gt;=300000,20,IF(J833&gt;=200000,10,5))+IF(OR(C833="Referral",C833="Passaparola"),20,IF(OR(C833="Sito web",C833="LinkedIn",C833="Email marketing"),15,10))+IF(L833&gt;=8,25,IF(L833&gt;=6,18,IF(L833&gt;=4,12,5)))+IF(AND(V833&lt;&gt;"",V833&lt;&gt;"Non risponde",V833&lt;&gt;"Non interessato"),10,0)+IF(X833="Eseguita",10,0)+IF(Z833&gt;0,15,0)))</f>
        <v/>
      </c>
      <c r="AJ833" s="11">
        <f>IF(AI833="","",IF(AI833&gt;=80,"Hot",IF(AI833&gt;=60,"Alta",IF(AI833&gt;=40,"Media","Bassa"))))</f>
        <v/>
      </c>
      <c r="AK833" s="11">
        <f>IF(B833="","",IF(U833="",TODAY()-B833,U833-B833))</f>
        <v/>
      </c>
      <c r="AL833" s="11">
        <f>IF(B833="","",IF(M833="Vinta","Chiusa - vinta",IF(M833="Persa","Chiusa - persa",IF(AND(U833="",TODAY()-B833&gt;1),"Contattare subito",IF(AND(M833="In corso",AH833&gt;7),"Lead in stallo",IF(AND(AN833&lt;&gt;"",AN833&lt;TODAY(),M833="In corso"),"Follow-up scaduto",IF(AND(K833="Offerta",Y833="",W833&lt;&gt;"",TODAY()-W833&gt;3),"Verificare offerta","OK"))))))</f>
        <v/>
      </c>
      <c r="AM833" s="38" t="n"/>
      <c r="AN833" s="39" t="n"/>
      <c r="AO833" s="11">
        <f>IF(AND(AN833&lt;&gt;"",AN833&lt;TODAY(),M833="In corso"),1,0)</f>
        <v/>
      </c>
      <c r="AP833" s="84">
        <f>IF(B833="","",IF(OR(M833="Vinta",M833="Persa"),0,IF(AL833="Contattare subito",50,0)+IF(AL833="Follow-up scaduto",40,0)+IF(AL833="Lead in stallo",35,0)+IF(AJ833="Hot",30,IF(AJ833="Alta",20,IF(AJ833="Media",10,0)))+IF(AO833=1,10,0)+L833/10+ROW()/100000))</f>
        <v/>
      </c>
    </row>
    <row r="834">
      <c r="A834" s="2">
        <f>IF(B834="","",ROW()-1)</f>
        <v/>
      </c>
      <c r="B834" s="2" t="n"/>
      <c r="C834" s="2" t="n"/>
      <c r="D834" s="2" t="n"/>
      <c r="E834" s="2" t="n"/>
      <c r="F834" s="2" t="n"/>
      <c r="G834" s="2" t="n"/>
      <c r="H834" s="2" t="n"/>
      <c r="I834" s="2" t="n"/>
      <c r="J834" s="2" t="n"/>
      <c r="K834" s="2" t="n"/>
      <c r="L834" s="2">
        <f>IF(K834="","",IF(K834="Nuovo",1,IF(K834="Tentativo contatto",1,IF(K834="Contattato",2,IF(K834="Qualificato",4,IF(K834="Visita fissata",5,IF(K834="Visita effettuata",6,IF(K834="Trattativa",7,IF(K834="Offerta",8,IF(K834="Prenotazione",9,IF(K834="Venduto",10,""))))))))))))</f>
        <v/>
      </c>
      <c r="M834" s="2" t="n"/>
      <c r="N834" s="2">
        <f>IF(L834&gt;=4,1,0)</f>
        <v/>
      </c>
      <c r="O834" s="2">
        <f>IF(L834&gt;=6,1,0)</f>
        <v/>
      </c>
      <c r="P834" s="2">
        <f>IF(L834&gt;=7,1,0)</f>
        <v/>
      </c>
      <c r="Q834" s="2">
        <f>IF(L834&gt;=8,1,0)</f>
        <v/>
      </c>
      <c r="R834" s="2">
        <f>IF(L834&gt;=9,1,0)</f>
        <v/>
      </c>
      <c r="S834" s="2">
        <f>IF(OR(L834=10,M834="Vinta"),1,0)</f>
        <v/>
      </c>
      <c r="T834" s="2">
        <f>IF(M834="Persa",1,0)</f>
        <v/>
      </c>
      <c r="U834" s="2" t="n"/>
      <c r="V834" s="2" t="n"/>
      <c r="W834" s="2" t="n"/>
      <c r="X834" s="2" t="n"/>
      <c r="Y834" s="17" t="n"/>
      <c r="Z834" s="17" t="n"/>
      <c r="AA834" s="17" t="n"/>
      <c r="AB834" s="2" t="n"/>
      <c r="AC834" s="2">
        <f>IF(B834="","",IF(AB834="",TODAY()-B834,AB834-B834))</f>
        <v/>
      </c>
      <c r="AD834" s="2" t="n"/>
      <c r="AE834" s="2" t="n"/>
      <c r="AF834" s="2" t="n"/>
      <c r="AG834" s="37">
        <f>IF(B834="","",MAX(B834,IF(U834="",0,U834),IF(W834="",0,W834),IF(AB834="",0,AB834),IF(AN834="",0,AN834)))</f>
        <v/>
      </c>
      <c r="AH834" s="11">
        <f>IF(AG834="","",TODAY()-AG834)</f>
        <v/>
      </c>
      <c r="AI834" s="11">
        <f>IF(B834="","",MIN(100,IF(J834&gt;=300000,20,IF(J834&gt;=200000,10,5))+IF(OR(C834="Referral",C834="Passaparola"),20,IF(OR(C834="Sito web",C834="LinkedIn",C834="Email marketing"),15,10))+IF(L834&gt;=8,25,IF(L834&gt;=6,18,IF(L834&gt;=4,12,5)))+IF(AND(V834&lt;&gt;"",V834&lt;&gt;"Non risponde",V834&lt;&gt;"Non interessato"),10,0)+IF(X834="Eseguita",10,0)+IF(Z834&gt;0,15,0)))</f>
        <v/>
      </c>
      <c r="AJ834" s="11">
        <f>IF(AI834="","",IF(AI834&gt;=80,"Hot",IF(AI834&gt;=60,"Alta",IF(AI834&gt;=40,"Media","Bassa"))))</f>
        <v/>
      </c>
      <c r="AK834" s="11">
        <f>IF(B834="","",IF(U834="",TODAY()-B834,U834-B834))</f>
        <v/>
      </c>
      <c r="AL834" s="11">
        <f>IF(B834="","",IF(M834="Vinta","Chiusa - vinta",IF(M834="Persa","Chiusa - persa",IF(AND(U834="",TODAY()-B834&gt;1),"Contattare subito",IF(AND(M834="In corso",AH834&gt;7),"Lead in stallo",IF(AND(AN834&lt;&gt;"",AN834&lt;TODAY(),M834="In corso"),"Follow-up scaduto",IF(AND(K834="Offerta",Y834="",W834&lt;&gt;"",TODAY()-W834&gt;3),"Verificare offerta","OK"))))))</f>
        <v/>
      </c>
      <c r="AM834" s="38" t="n"/>
      <c r="AN834" s="39" t="n"/>
      <c r="AO834" s="11">
        <f>IF(AND(AN834&lt;&gt;"",AN834&lt;TODAY(),M834="In corso"),1,0)</f>
        <v/>
      </c>
      <c r="AP834" s="84">
        <f>IF(B834="","",IF(OR(M834="Vinta",M834="Persa"),0,IF(AL834="Contattare subito",50,0)+IF(AL834="Follow-up scaduto",40,0)+IF(AL834="Lead in stallo",35,0)+IF(AJ834="Hot",30,IF(AJ834="Alta",20,IF(AJ834="Media",10,0)))+IF(AO834=1,10,0)+L834/10+ROW()/100000))</f>
        <v/>
      </c>
    </row>
    <row r="835">
      <c r="A835" s="2">
        <f>IF(B835="","",ROW()-1)</f>
        <v/>
      </c>
      <c r="B835" s="2" t="n"/>
      <c r="C835" s="2" t="n"/>
      <c r="D835" s="2" t="n"/>
      <c r="E835" s="2" t="n"/>
      <c r="F835" s="2" t="n"/>
      <c r="G835" s="2" t="n"/>
      <c r="H835" s="2" t="n"/>
      <c r="I835" s="2" t="n"/>
      <c r="J835" s="2" t="n"/>
      <c r="K835" s="2" t="n"/>
      <c r="L835" s="2">
        <f>IF(K835="","",IF(K835="Nuovo",1,IF(K835="Tentativo contatto",1,IF(K835="Contattato",2,IF(K835="Qualificato",4,IF(K835="Visita fissata",5,IF(K835="Visita effettuata",6,IF(K835="Trattativa",7,IF(K835="Offerta",8,IF(K835="Prenotazione",9,IF(K835="Venduto",10,""))))))))))))</f>
        <v/>
      </c>
      <c r="M835" s="2" t="n"/>
      <c r="N835" s="2">
        <f>IF(L835&gt;=4,1,0)</f>
        <v/>
      </c>
      <c r="O835" s="2">
        <f>IF(L835&gt;=6,1,0)</f>
        <v/>
      </c>
      <c r="P835" s="2">
        <f>IF(L835&gt;=7,1,0)</f>
        <v/>
      </c>
      <c r="Q835" s="2">
        <f>IF(L835&gt;=8,1,0)</f>
        <v/>
      </c>
      <c r="R835" s="2">
        <f>IF(L835&gt;=9,1,0)</f>
        <v/>
      </c>
      <c r="S835" s="2">
        <f>IF(OR(L835=10,M835="Vinta"),1,0)</f>
        <v/>
      </c>
      <c r="T835" s="2">
        <f>IF(M835="Persa",1,0)</f>
        <v/>
      </c>
      <c r="U835" s="2" t="n"/>
      <c r="V835" s="2" t="n"/>
      <c r="W835" s="2" t="n"/>
      <c r="X835" s="2" t="n"/>
      <c r="Y835" s="17" t="n"/>
      <c r="Z835" s="17" t="n"/>
      <c r="AA835" s="17" t="n"/>
      <c r="AB835" s="2" t="n"/>
      <c r="AC835" s="2">
        <f>IF(B835="","",IF(AB835="",TODAY()-B835,AB835-B835))</f>
        <v/>
      </c>
      <c r="AD835" s="2" t="n"/>
      <c r="AE835" s="2" t="n"/>
      <c r="AF835" s="2" t="n"/>
      <c r="AG835" s="37">
        <f>IF(B835="","",MAX(B835,IF(U835="",0,U835),IF(W835="",0,W835),IF(AB835="",0,AB835),IF(AN835="",0,AN835)))</f>
        <v/>
      </c>
      <c r="AH835" s="11">
        <f>IF(AG835="","",TODAY()-AG835)</f>
        <v/>
      </c>
      <c r="AI835" s="11">
        <f>IF(B835="","",MIN(100,IF(J835&gt;=300000,20,IF(J835&gt;=200000,10,5))+IF(OR(C835="Referral",C835="Passaparola"),20,IF(OR(C835="Sito web",C835="LinkedIn",C835="Email marketing"),15,10))+IF(L835&gt;=8,25,IF(L835&gt;=6,18,IF(L835&gt;=4,12,5)))+IF(AND(V835&lt;&gt;"",V835&lt;&gt;"Non risponde",V835&lt;&gt;"Non interessato"),10,0)+IF(X835="Eseguita",10,0)+IF(Z835&gt;0,15,0)))</f>
        <v/>
      </c>
      <c r="AJ835" s="11">
        <f>IF(AI835="","",IF(AI835&gt;=80,"Hot",IF(AI835&gt;=60,"Alta",IF(AI835&gt;=40,"Media","Bassa"))))</f>
        <v/>
      </c>
      <c r="AK835" s="11">
        <f>IF(B835="","",IF(U835="",TODAY()-B835,U835-B835))</f>
        <v/>
      </c>
      <c r="AL835" s="11">
        <f>IF(B835="","",IF(M835="Vinta","Chiusa - vinta",IF(M835="Persa","Chiusa - persa",IF(AND(U835="",TODAY()-B835&gt;1),"Contattare subito",IF(AND(M835="In corso",AH835&gt;7),"Lead in stallo",IF(AND(AN835&lt;&gt;"",AN835&lt;TODAY(),M835="In corso"),"Follow-up scaduto",IF(AND(K835="Offerta",Y835="",W835&lt;&gt;"",TODAY()-W835&gt;3),"Verificare offerta","OK"))))))</f>
        <v/>
      </c>
      <c r="AM835" s="38" t="n"/>
      <c r="AN835" s="39" t="n"/>
      <c r="AO835" s="11">
        <f>IF(AND(AN835&lt;&gt;"",AN835&lt;TODAY(),M835="In corso"),1,0)</f>
        <v/>
      </c>
      <c r="AP835" s="84">
        <f>IF(B835="","",IF(OR(M835="Vinta",M835="Persa"),0,IF(AL835="Contattare subito",50,0)+IF(AL835="Follow-up scaduto",40,0)+IF(AL835="Lead in stallo",35,0)+IF(AJ835="Hot",30,IF(AJ835="Alta",20,IF(AJ835="Media",10,0)))+IF(AO835=1,10,0)+L835/10+ROW()/100000))</f>
        <v/>
      </c>
    </row>
    <row r="836">
      <c r="A836" s="2">
        <f>IF(B836="","",ROW()-1)</f>
        <v/>
      </c>
      <c r="B836" s="2" t="n"/>
      <c r="C836" s="2" t="n"/>
      <c r="D836" s="2" t="n"/>
      <c r="E836" s="2" t="n"/>
      <c r="F836" s="2" t="n"/>
      <c r="G836" s="2" t="n"/>
      <c r="H836" s="2" t="n"/>
      <c r="I836" s="2" t="n"/>
      <c r="J836" s="2" t="n"/>
      <c r="K836" s="2" t="n"/>
      <c r="L836" s="2">
        <f>IF(K836="","",IF(K836="Nuovo",1,IF(K836="Tentativo contatto",1,IF(K836="Contattato",2,IF(K836="Qualificato",4,IF(K836="Visita fissata",5,IF(K836="Visita effettuata",6,IF(K836="Trattativa",7,IF(K836="Offerta",8,IF(K836="Prenotazione",9,IF(K836="Venduto",10,""))))))))))))</f>
        <v/>
      </c>
      <c r="M836" s="2" t="n"/>
      <c r="N836" s="2">
        <f>IF(L836&gt;=4,1,0)</f>
        <v/>
      </c>
      <c r="O836" s="2">
        <f>IF(L836&gt;=6,1,0)</f>
        <v/>
      </c>
      <c r="P836" s="2">
        <f>IF(L836&gt;=7,1,0)</f>
        <v/>
      </c>
      <c r="Q836" s="2">
        <f>IF(L836&gt;=8,1,0)</f>
        <v/>
      </c>
      <c r="R836" s="2">
        <f>IF(L836&gt;=9,1,0)</f>
        <v/>
      </c>
      <c r="S836" s="2">
        <f>IF(OR(L836=10,M836="Vinta"),1,0)</f>
        <v/>
      </c>
      <c r="T836" s="2">
        <f>IF(M836="Persa",1,0)</f>
        <v/>
      </c>
      <c r="U836" s="2" t="n"/>
      <c r="V836" s="2" t="n"/>
      <c r="W836" s="2" t="n"/>
      <c r="X836" s="2" t="n"/>
      <c r="Y836" s="17" t="n"/>
      <c r="Z836" s="17" t="n"/>
      <c r="AA836" s="17" t="n"/>
      <c r="AB836" s="2" t="n"/>
      <c r="AC836" s="2">
        <f>IF(B836="","",IF(AB836="",TODAY()-B836,AB836-B836))</f>
        <v/>
      </c>
      <c r="AD836" s="2" t="n"/>
      <c r="AE836" s="2" t="n"/>
      <c r="AF836" s="2" t="n"/>
      <c r="AG836" s="37">
        <f>IF(B836="","",MAX(B836,IF(U836="",0,U836),IF(W836="",0,W836),IF(AB836="",0,AB836),IF(AN836="",0,AN836)))</f>
        <v/>
      </c>
      <c r="AH836" s="11">
        <f>IF(AG836="","",TODAY()-AG836)</f>
        <v/>
      </c>
      <c r="AI836" s="11">
        <f>IF(B836="","",MIN(100,IF(J836&gt;=300000,20,IF(J836&gt;=200000,10,5))+IF(OR(C836="Referral",C836="Passaparola"),20,IF(OR(C836="Sito web",C836="LinkedIn",C836="Email marketing"),15,10))+IF(L836&gt;=8,25,IF(L836&gt;=6,18,IF(L836&gt;=4,12,5)))+IF(AND(V836&lt;&gt;"",V836&lt;&gt;"Non risponde",V836&lt;&gt;"Non interessato"),10,0)+IF(X836="Eseguita",10,0)+IF(Z836&gt;0,15,0)))</f>
        <v/>
      </c>
      <c r="AJ836" s="11">
        <f>IF(AI836="","",IF(AI836&gt;=80,"Hot",IF(AI836&gt;=60,"Alta",IF(AI836&gt;=40,"Media","Bassa"))))</f>
        <v/>
      </c>
      <c r="AK836" s="11">
        <f>IF(B836="","",IF(U836="",TODAY()-B836,U836-B836))</f>
        <v/>
      </c>
      <c r="AL836" s="11">
        <f>IF(B836="","",IF(M836="Vinta","Chiusa - vinta",IF(M836="Persa","Chiusa - persa",IF(AND(U836="",TODAY()-B836&gt;1),"Contattare subito",IF(AND(M836="In corso",AH836&gt;7),"Lead in stallo",IF(AND(AN836&lt;&gt;"",AN836&lt;TODAY(),M836="In corso"),"Follow-up scaduto",IF(AND(K836="Offerta",Y836="",W836&lt;&gt;"",TODAY()-W836&gt;3),"Verificare offerta","OK"))))))</f>
        <v/>
      </c>
      <c r="AM836" s="38" t="n"/>
      <c r="AN836" s="39" t="n"/>
      <c r="AO836" s="11">
        <f>IF(AND(AN836&lt;&gt;"",AN836&lt;TODAY(),M836="In corso"),1,0)</f>
        <v/>
      </c>
      <c r="AP836" s="84">
        <f>IF(B836="","",IF(OR(M836="Vinta",M836="Persa"),0,IF(AL836="Contattare subito",50,0)+IF(AL836="Follow-up scaduto",40,0)+IF(AL836="Lead in stallo",35,0)+IF(AJ836="Hot",30,IF(AJ836="Alta",20,IF(AJ836="Media",10,0)))+IF(AO836=1,10,0)+L836/10+ROW()/100000))</f>
        <v/>
      </c>
    </row>
    <row r="837">
      <c r="A837" s="2">
        <f>IF(B837="","",ROW()-1)</f>
        <v/>
      </c>
      <c r="B837" s="2" t="n"/>
      <c r="C837" s="2" t="n"/>
      <c r="D837" s="2" t="n"/>
      <c r="E837" s="2" t="n"/>
      <c r="F837" s="2" t="n"/>
      <c r="G837" s="2" t="n"/>
      <c r="H837" s="2" t="n"/>
      <c r="I837" s="2" t="n"/>
      <c r="J837" s="2" t="n"/>
      <c r="K837" s="2" t="n"/>
      <c r="L837" s="2">
        <f>IF(K837="","",IF(K837="Nuovo",1,IF(K837="Tentativo contatto",1,IF(K837="Contattato",2,IF(K837="Qualificato",4,IF(K837="Visita fissata",5,IF(K837="Visita effettuata",6,IF(K837="Trattativa",7,IF(K837="Offerta",8,IF(K837="Prenotazione",9,IF(K837="Venduto",10,""))))))))))))</f>
        <v/>
      </c>
      <c r="M837" s="2" t="n"/>
      <c r="N837" s="2">
        <f>IF(L837&gt;=4,1,0)</f>
        <v/>
      </c>
      <c r="O837" s="2">
        <f>IF(L837&gt;=6,1,0)</f>
        <v/>
      </c>
      <c r="P837" s="2">
        <f>IF(L837&gt;=7,1,0)</f>
        <v/>
      </c>
      <c r="Q837" s="2">
        <f>IF(L837&gt;=8,1,0)</f>
        <v/>
      </c>
      <c r="R837" s="2">
        <f>IF(L837&gt;=9,1,0)</f>
        <v/>
      </c>
      <c r="S837" s="2">
        <f>IF(OR(L837=10,M837="Vinta"),1,0)</f>
        <v/>
      </c>
      <c r="T837" s="2">
        <f>IF(M837="Persa",1,0)</f>
        <v/>
      </c>
      <c r="U837" s="2" t="n"/>
      <c r="V837" s="2" t="n"/>
      <c r="W837" s="2" t="n"/>
      <c r="X837" s="2" t="n"/>
      <c r="Y837" s="17" t="n"/>
      <c r="Z837" s="17" t="n"/>
      <c r="AA837" s="17" t="n"/>
      <c r="AB837" s="2" t="n"/>
      <c r="AC837" s="2">
        <f>IF(B837="","",IF(AB837="",TODAY()-B837,AB837-B837))</f>
        <v/>
      </c>
      <c r="AD837" s="2" t="n"/>
      <c r="AE837" s="2" t="n"/>
      <c r="AF837" s="2" t="n"/>
      <c r="AG837" s="37">
        <f>IF(B837="","",MAX(B837,IF(U837="",0,U837),IF(W837="",0,W837),IF(AB837="",0,AB837),IF(AN837="",0,AN837)))</f>
        <v/>
      </c>
      <c r="AH837" s="11">
        <f>IF(AG837="","",TODAY()-AG837)</f>
        <v/>
      </c>
      <c r="AI837" s="11">
        <f>IF(B837="","",MIN(100,IF(J837&gt;=300000,20,IF(J837&gt;=200000,10,5))+IF(OR(C837="Referral",C837="Passaparola"),20,IF(OR(C837="Sito web",C837="LinkedIn",C837="Email marketing"),15,10))+IF(L837&gt;=8,25,IF(L837&gt;=6,18,IF(L837&gt;=4,12,5)))+IF(AND(V837&lt;&gt;"",V837&lt;&gt;"Non risponde",V837&lt;&gt;"Non interessato"),10,0)+IF(X837="Eseguita",10,0)+IF(Z837&gt;0,15,0)))</f>
        <v/>
      </c>
      <c r="AJ837" s="11">
        <f>IF(AI837="","",IF(AI837&gt;=80,"Hot",IF(AI837&gt;=60,"Alta",IF(AI837&gt;=40,"Media","Bassa"))))</f>
        <v/>
      </c>
      <c r="AK837" s="11">
        <f>IF(B837="","",IF(U837="",TODAY()-B837,U837-B837))</f>
        <v/>
      </c>
      <c r="AL837" s="11">
        <f>IF(B837="","",IF(M837="Vinta","Chiusa - vinta",IF(M837="Persa","Chiusa - persa",IF(AND(U837="",TODAY()-B837&gt;1),"Contattare subito",IF(AND(M837="In corso",AH837&gt;7),"Lead in stallo",IF(AND(AN837&lt;&gt;"",AN837&lt;TODAY(),M837="In corso"),"Follow-up scaduto",IF(AND(K837="Offerta",Y837="",W837&lt;&gt;"",TODAY()-W837&gt;3),"Verificare offerta","OK"))))))</f>
        <v/>
      </c>
      <c r="AM837" s="38" t="n"/>
      <c r="AN837" s="39" t="n"/>
      <c r="AO837" s="11">
        <f>IF(AND(AN837&lt;&gt;"",AN837&lt;TODAY(),M837="In corso"),1,0)</f>
        <v/>
      </c>
      <c r="AP837" s="84">
        <f>IF(B837="","",IF(OR(M837="Vinta",M837="Persa"),0,IF(AL837="Contattare subito",50,0)+IF(AL837="Follow-up scaduto",40,0)+IF(AL837="Lead in stallo",35,0)+IF(AJ837="Hot",30,IF(AJ837="Alta",20,IF(AJ837="Media",10,0)))+IF(AO837=1,10,0)+L837/10+ROW()/100000))</f>
        <v/>
      </c>
    </row>
    <row r="838">
      <c r="A838" s="2">
        <f>IF(B838="","",ROW()-1)</f>
        <v/>
      </c>
      <c r="B838" s="2" t="n"/>
      <c r="C838" s="2" t="n"/>
      <c r="D838" s="2" t="n"/>
      <c r="E838" s="2" t="n"/>
      <c r="F838" s="2" t="n"/>
      <c r="G838" s="2" t="n"/>
      <c r="H838" s="2" t="n"/>
      <c r="I838" s="2" t="n"/>
      <c r="J838" s="2" t="n"/>
      <c r="K838" s="2" t="n"/>
      <c r="L838" s="2">
        <f>IF(K838="","",IF(K838="Nuovo",1,IF(K838="Tentativo contatto",1,IF(K838="Contattato",2,IF(K838="Qualificato",4,IF(K838="Visita fissata",5,IF(K838="Visita effettuata",6,IF(K838="Trattativa",7,IF(K838="Offerta",8,IF(K838="Prenotazione",9,IF(K838="Venduto",10,""))))))))))))</f>
        <v/>
      </c>
      <c r="M838" s="2" t="n"/>
      <c r="N838" s="2">
        <f>IF(L838&gt;=4,1,0)</f>
        <v/>
      </c>
      <c r="O838" s="2">
        <f>IF(L838&gt;=6,1,0)</f>
        <v/>
      </c>
      <c r="P838" s="2">
        <f>IF(L838&gt;=7,1,0)</f>
        <v/>
      </c>
      <c r="Q838" s="2">
        <f>IF(L838&gt;=8,1,0)</f>
        <v/>
      </c>
      <c r="R838" s="2">
        <f>IF(L838&gt;=9,1,0)</f>
        <v/>
      </c>
      <c r="S838" s="2">
        <f>IF(OR(L838=10,M838="Vinta"),1,0)</f>
        <v/>
      </c>
      <c r="T838" s="2">
        <f>IF(M838="Persa",1,0)</f>
        <v/>
      </c>
      <c r="U838" s="2" t="n"/>
      <c r="V838" s="2" t="n"/>
      <c r="W838" s="2" t="n"/>
      <c r="X838" s="2" t="n"/>
      <c r="Y838" s="17" t="n"/>
      <c r="Z838" s="17" t="n"/>
      <c r="AA838" s="17" t="n"/>
      <c r="AB838" s="2" t="n"/>
      <c r="AC838" s="2">
        <f>IF(B838="","",IF(AB838="",TODAY()-B838,AB838-B838))</f>
        <v/>
      </c>
      <c r="AD838" s="2" t="n"/>
      <c r="AE838" s="2" t="n"/>
      <c r="AF838" s="2" t="n"/>
      <c r="AG838" s="37">
        <f>IF(B838="","",MAX(B838,IF(U838="",0,U838),IF(W838="",0,W838),IF(AB838="",0,AB838),IF(AN838="",0,AN838)))</f>
        <v/>
      </c>
      <c r="AH838" s="11">
        <f>IF(AG838="","",TODAY()-AG838)</f>
        <v/>
      </c>
      <c r="AI838" s="11">
        <f>IF(B838="","",MIN(100,IF(J838&gt;=300000,20,IF(J838&gt;=200000,10,5))+IF(OR(C838="Referral",C838="Passaparola"),20,IF(OR(C838="Sito web",C838="LinkedIn",C838="Email marketing"),15,10))+IF(L838&gt;=8,25,IF(L838&gt;=6,18,IF(L838&gt;=4,12,5)))+IF(AND(V838&lt;&gt;"",V838&lt;&gt;"Non risponde",V838&lt;&gt;"Non interessato"),10,0)+IF(X838="Eseguita",10,0)+IF(Z838&gt;0,15,0)))</f>
        <v/>
      </c>
      <c r="AJ838" s="11">
        <f>IF(AI838="","",IF(AI838&gt;=80,"Hot",IF(AI838&gt;=60,"Alta",IF(AI838&gt;=40,"Media","Bassa"))))</f>
        <v/>
      </c>
      <c r="AK838" s="11">
        <f>IF(B838="","",IF(U838="",TODAY()-B838,U838-B838))</f>
        <v/>
      </c>
      <c r="AL838" s="11">
        <f>IF(B838="","",IF(M838="Vinta","Chiusa - vinta",IF(M838="Persa","Chiusa - persa",IF(AND(U838="",TODAY()-B838&gt;1),"Contattare subito",IF(AND(M838="In corso",AH838&gt;7),"Lead in stallo",IF(AND(AN838&lt;&gt;"",AN838&lt;TODAY(),M838="In corso"),"Follow-up scaduto",IF(AND(K838="Offerta",Y838="",W838&lt;&gt;"",TODAY()-W838&gt;3),"Verificare offerta","OK"))))))</f>
        <v/>
      </c>
      <c r="AM838" s="38" t="n"/>
      <c r="AN838" s="39" t="n"/>
      <c r="AO838" s="11">
        <f>IF(AND(AN838&lt;&gt;"",AN838&lt;TODAY(),M838="In corso"),1,0)</f>
        <v/>
      </c>
      <c r="AP838" s="84">
        <f>IF(B838="","",IF(OR(M838="Vinta",M838="Persa"),0,IF(AL838="Contattare subito",50,0)+IF(AL838="Follow-up scaduto",40,0)+IF(AL838="Lead in stallo",35,0)+IF(AJ838="Hot",30,IF(AJ838="Alta",20,IF(AJ838="Media",10,0)))+IF(AO838=1,10,0)+L838/10+ROW()/100000))</f>
        <v/>
      </c>
    </row>
    <row r="839">
      <c r="A839" s="2">
        <f>IF(B839="","",ROW()-1)</f>
        <v/>
      </c>
      <c r="B839" s="2" t="n"/>
      <c r="C839" s="2" t="n"/>
      <c r="D839" s="2" t="n"/>
      <c r="E839" s="2" t="n"/>
      <c r="F839" s="2" t="n"/>
      <c r="G839" s="2" t="n"/>
      <c r="H839" s="2" t="n"/>
      <c r="I839" s="2" t="n"/>
      <c r="J839" s="2" t="n"/>
      <c r="K839" s="2" t="n"/>
      <c r="L839" s="2">
        <f>IF(K839="","",IF(K839="Nuovo",1,IF(K839="Tentativo contatto",1,IF(K839="Contattato",2,IF(K839="Qualificato",4,IF(K839="Visita fissata",5,IF(K839="Visita effettuata",6,IF(K839="Trattativa",7,IF(K839="Offerta",8,IF(K839="Prenotazione",9,IF(K839="Venduto",10,""))))))))))))</f>
        <v/>
      </c>
      <c r="M839" s="2" t="n"/>
      <c r="N839" s="2">
        <f>IF(L839&gt;=4,1,0)</f>
        <v/>
      </c>
      <c r="O839" s="2">
        <f>IF(L839&gt;=6,1,0)</f>
        <v/>
      </c>
      <c r="P839" s="2">
        <f>IF(L839&gt;=7,1,0)</f>
        <v/>
      </c>
      <c r="Q839" s="2">
        <f>IF(L839&gt;=8,1,0)</f>
        <v/>
      </c>
      <c r="R839" s="2">
        <f>IF(L839&gt;=9,1,0)</f>
        <v/>
      </c>
      <c r="S839" s="2">
        <f>IF(OR(L839=10,M839="Vinta"),1,0)</f>
        <v/>
      </c>
      <c r="T839" s="2">
        <f>IF(M839="Persa",1,0)</f>
        <v/>
      </c>
      <c r="U839" s="2" t="n"/>
      <c r="V839" s="2" t="n"/>
      <c r="W839" s="2" t="n"/>
      <c r="X839" s="2" t="n"/>
      <c r="Y839" s="17" t="n"/>
      <c r="Z839" s="17" t="n"/>
      <c r="AA839" s="17" t="n"/>
      <c r="AB839" s="2" t="n"/>
      <c r="AC839" s="2">
        <f>IF(B839="","",IF(AB839="",TODAY()-B839,AB839-B839))</f>
        <v/>
      </c>
      <c r="AD839" s="2" t="n"/>
      <c r="AE839" s="2" t="n"/>
      <c r="AF839" s="2" t="n"/>
      <c r="AG839" s="37">
        <f>IF(B839="","",MAX(B839,IF(U839="",0,U839),IF(W839="",0,W839),IF(AB839="",0,AB839),IF(AN839="",0,AN839)))</f>
        <v/>
      </c>
      <c r="AH839" s="11">
        <f>IF(AG839="","",TODAY()-AG839)</f>
        <v/>
      </c>
      <c r="AI839" s="11">
        <f>IF(B839="","",MIN(100,IF(J839&gt;=300000,20,IF(J839&gt;=200000,10,5))+IF(OR(C839="Referral",C839="Passaparola"),20,IF(OR(C839="Sito web",C839="LinkedIn",C839="Email marketing"),15,10))+IF(L839&gt;=8,25,IF(L839&gt;=6,18,IF(L839&gt;=4,12,5)))+IF(AND(V839&lt;&gt;"",V839&lt;&gt;"Non risponde",V839&lt;&gt;"Non interessato"),10,0)+IF(X839="Eseguita",10,0)+IF(Z839&gt;0,15,0)))</f>
        <v/>
      </c>
      <c r="AJ839" s="11">
        <f>IF(AI839="","",IF(AI839&gt;=80,"Hot",IF(AI839&gt;=60,"Alta",IF(AI839&gt;=40,"Media","Bassa"))))</f>
        <v/>
      </c>
      <c r="AK839" s="11">
        <f>IF(B839="","",IF(U839="",TODAY()-B839,U839-B839))</f>
        <v/>
      </c>
      <c r="AL839" s="11">
        <f>IF(B839="","",IF(M839="Vinta","Chiusa - vinta",IF(M839="Persa","Chiusa - persa",IF(AND(U839="",TODAY()-B839&gt;1),"Contattare subito",IF(AND(M839="In corso",AH839&gt;7),"Lead in stallo",IF(AND(AN839&lt;&gt;"",AN839&lt;TODAY(),M839="In corso"),"Follow-up scaduto",IF(AND(K839="Offerta",Y839="",W839&lt;&gt;"",TODAY()-W839&gt;3),"Verificare offerta","OK"))))))</f>
        <v/>
      </c>
      <c r="AM839" s="38" t="n"/>
      <c r="AN839" s="39" t="n"/>
      <c r="AO839" s="11">
        <f>IF(AND(AN839&lt;&gt;"",AN839&lt;TODAY(),M839="In corso"),1,0)</f>
        <v/>
      </c>
      <c r="AP839" s="84">
        <f>IF(B839="","",IF(OR(M839="Vinta",M839="Persa"),0,IF(AL839="Contattare subito",50,0)+IF(AL839="Follow-up scaduto",40,0)+IF(AL839="Lead in stallo",35,0)+IF(AJ839="Hot",30,IF(AJ839="Alta",20,IF(AJ839="Media",10,0)))+IF(AO839=1,10,0)+L839/10+ROW()/100000))</f>
        <v/>
      </c>
    </row>
    <row r="840">
      <c r="A840" s="2">
        <f>IF(B840="","",ROW()-1)</f>
        <v/>
      </c>
      <c r="B840" s="2" t="n"/>
      <c r="C840" s="2" t="n"/>
      <c r="D840" s="2" t="n"/>
      <c r="E840" s="2" t="n"/>
      <c r="F840" s="2" t="n"/>
      <c r="G840" s="2" t="n"/>
      <c r="H840" s="2" t="n"/>
      <c r="I840" s="2" t="n"/>
      <c r="J840" s="2" t="n"/>
      <c r="K840" s="2" t="n"/>
      <c r="L840" s="2">
        <f>IF(K840="","",IF(K840="Nuovo",1,IF(K840="Tentativo contatto",1,IF(K840="Contattato",2,IF(K840="Qualificato",4,IF(K840="Visita fissata",5,IF(K840="Visita effettuata",6,IF(K840="Trattativa",7,IF(K840="Offerta",8,IF(K840="Prenotazione",9,IF(K840="Venduto",10,""))))))))))))</f>
        <v/>
      </c>
      <c r="M840" s="2" t="n"/>
      <c r="N840" s="2">
        <f>IF(L840&gt;=4,1,0)</f>
        <v/>
      </c>
      <c r="O840" s="2">
        <f>IF(L840&gt;=6,1,0)</f>
        <v/>
      </c>
      <c r="P840" s="2">
        <f>IF(L840&gt;=7,1,0)</f>
        <v/>
      </c>
      <c r="Q840" s="2">
        <f>IF(L840&gt;=8,1,0)</f>
        <v/>
      </c>
      <c r="R840" s="2">
        <f>IF(L840&gt;=9,1,0)</f>
        <v/>
      </c>
      <c r="S840" s="2">
        <f>IF(OR(L840=10,M840="Vinta"),1,0)</f>
        <v/>
      </c>
      <c r="T840" s="2">
        <f>IF(M840="Persa",1,0)</f>
        <v/>
      </c>
      <c r="U840" s="2" t="n"/>
      <c r="V840" s="2" t="n"/>
      <c r="W840" s="2" t="n"/>
      <c r="X840" s="2" t="n"/>
      <c r="Y840" s="17" t="n"/>
      <c r="Z840" s="17" t="n"/>
      <c r="AA840" s="17" t="n"/>
      <c r="AB840" s="2" t="n"/>
      <c r="AC840" s="2">
        <f>IF(B840="","",IF(AB840="",TODAY()-B840,AB840-B840))</f>
        <v/>
      </c>
      <c r="AD840" s="2" t="n"/>
      <c r="AE840" s="2" t="n"/>
      <c r="AF840" s="2" t="n"/>
      <c r="AG840" s="37">
        <f>IF(B840="","",MAX(B840,IF(U840="",0,U840),IF(W840="",0,W840),IF(AB840="",0,AB840),IF(AN840="",0,AN840)))</f>
        <v/>
      </c>
      <c r="AH840" s="11">
        <f>IF(AG840="","",TODAY()-AG840)</f>
        <v/>
      </c>
      <c r="AI840" s="11">
        <f>IF(B840="","",MIN(100,IF(J840&gt;=300000,20,IF(J840&gt;=200000,10,5))+IF(OR(C840="Referral",C840="Passaparola"),20,IF(OR(C840="Sito web",C840="LinkedIn",C840="Email marketing"),15,10))+IF(L840&gt;=8,25,IF(L840&gt;=6,18,IF(L840&gt;=4,12,5)))+IF(AND(V840&lt;&gt;"",V840&lt;&gt;"Non risponde",V840&lt;&gt;"Non interessato"),10,0)+IF(X840="Eseguita",10,0)+IF(Z840&gt;0,15,0)))</f>
        <v/>
      </c>
      <c r="AJ840" s="11">
        <f>IF(AI840="","",IF(AI840&gt;=80,"Hot",IF(AI840&gt;=60,"Alta",IF(AI840&gt;=40,"Media","Bassa"))))</f>
        <v/>
      </c>
      <c r="AK840" s="11">
        <f>IF(B840="","",IF(U840="",TODAY()-B840,U840-B840))</f>
        <v/>
      </c>
      <c r="AL840" s="11">
        <f>IF(B840="","",IF(M840="Vinta","Chiusa - vinta",IF(M840="Persa","Chiusa - persa",IF(AND(U840="",TODAY()-B840&gt;1),"Contattare subito",IF(AND(M840="In corso",AH840&gt;7),"Lead in stallo",IF(AND(AN840&lt;&gt;"",AN840&lt;TODAY(),M840="In corso"),"Follow-up scaduto",IF(AND(K840="Offerta",Y840="",W840&lt;&gt;"",TODAY()-W840&gt;3),"Verificare offerta","OK"))))))</f>
        <v/>
      </c>
      <c r="AM840" s="38" t="n"/>
      <c r="AN840" s="39" t="n"/>
      <c r="AO840" s="11">
        <f>IF(AND(AN840&lt;&gt;"",AN840&lt;TODAY(),M840="In corso"),1,0)</f>
        <v/>
      </c>
      <c r="AP840" s="84">
        <f>IF(B840="","",IF(OR(M840="Vinta",M840="Persa"),0,IF(AL840="Contattare subito",50,0)+IF(AL840="Follow-up scaduto",40,0)+IF(AL840="Lead in stallo",35,0)+IF(AJ840="Hot",30,IF(AJ840="Alta",20,IF(AJ840="Media",10,0)))+IF(AO840=1,10,0)+L840/10+ROW()/100000))</f>
        <v/>
      </c>
    </row>
    <row r="841">
      <c r="A841" s="2">
        <f>IF(B841="","",ROW()-1)</f>
        <v/>
      </c>
      <c r="B841" s="2" t="n"/>
      <c r="C841" s="2" t="n"/>
      <c r="D841" s="2" t="n"/>
      <c r="E841" s="2" t="n"/>
      <c r="F841" s="2" t="n"/>
      <c r="G841" s="2" t="n"/>
      <c r="H841" s="2" t="n"/>
      <c r="I841" s="2" t="n"/>
      <c r="J841" s="2" t="n"/>
      <c r="K841" s="2" t="n"/>
      <c r="L841" s="2">
        <f>IF(K841="","",IF(K841="Nuovo",1,IF(K841="Tentativo contatto",1,IF(K841="Contattato",2,IF(K841="Qualificato",4,IF(K841="Visita fissata",5,IF(K841="Visita effettuata",6,IF(K841="Trattativa",7,IF(K841="Offerta",8,IF(K841="Prenotazione",9,IF(K841="Venduto",10,""))))))))))))</f>
        <v/>
      </c>
      <c r="M841" s="2" t="n"/>
      <c r="N841" s="2">
        <f>IF(L841&gt;=4,1,0)</f>
        <v/>
      </c>
      <c r="O841" s="2">
        <f>IF(L841&gt;=6,1,0)</f>
        <v/>
      </c>
      <c r="P841" s="2">
        <f>IF(L841&gt;=7,1,0)</f>
        <v/>
      </c>
      <c r="Q841" s="2">
        <f>IF(L841&gt;=8,1,0)</f>
        <v/>
      </c>
      <c r="R841" s="2">
        <f>IF(L841&gt;=9,1,0)</f>
        <v/>
      </c>
      <c r="S841" s="2">
        <f>IF(OR(L841=10,M841="Vinta"),1,0)</f>
        <v/>
      </c>
      <c r="T841" s="2">
        <f>IF(M841="Persa",1,0)</f>
        <v/>
      </c>
      <c r="U841" s="2" t="n"/>
      <c r="V841" s="2" t="n"/>
      <c r="W841" s="2" t="n"/>
      <c r="X841" s="2" t="n"/>
      <c r="Y841" s="17" t="n"/>
      <c r="Z841" s="17" t="n"/>
      <c r="AA841" s="17" t="n"/>
      <c r="AB841" s="2" t="n"/>
      <c r="AC841" s="2">
        <f>IF(B841="","",IF(AB841="",TODAY()-B841,AB841-B841))</f>
        <v/>
      </c>
      <c r="AD841" s="2" t="n"/>
      <c r="AE841" s="2" t="n"/>
      <c r="AF841" s="2" t="n"/>
      <c r="AG841" s="37">
        <f>IF(B841="","",MAX(B841,IF(U841="",0,U841),IF(W841="",0,W841),IF(AB841="",0,AB841),IF(AN841="",0,AN841)))</f>
        <v/>
      </c>
      <c r="AH841" s="11">
        <f>IF(AG841="","",TODAY()-AG841)</f>
        <v/>
      </c>
      <c r="AI841" s="11">
        <f>IF(B841="","",MIN(100,IF(J841&gt;=300000,20,IF(J841&gt;=200000,10,5))+IF(OR(C841="Referral",C841="Passaparola"),20,IF(OR(C841="Sito web",C841="LinkedIn",C841="Email marketing"),15,10))+IF(L841&gt;=8,25,IF(L841&gt;=6,18,IF(L841&gt;=4,12,5)))+IF(AND(V841&lt;&gt;"",V841&lt;&gt;"Non risponde",V841&lt;&gt;"Non interessato"),10,0)+IF(X841="Eseguita",10,0)+IF(Z841&gt;0,15,0)))</f>
        <v/>
      </c>
      <c r="AJ841" s="11">
        <f>IF(AI841="","",IF(AI841&gt;=80,"Hot",IF(AI841&gt;=60,"Alta",IF(AI841&gt;=40,"Media","Bassa"))))</f>
        <v/>
      </c>
      <c r="AK841" s="11">
        <f>IF(B841="","",IF(U841="",TODAY()-B841,U841-B841))</f>
        <v/>
      </c>
      <c r="AL841" s="11">
        <f>IF(B841="","",IF(M841="Vinta","Chiusa - vinta",IF(M841="Persa","Chiusa - persa",IF(AND(U841="",TODAY()-B841&gt;1),"Contattare subito",IF(AND(M841="In corso",AH841&gt;7),"Lead in stallo",IF(AND(AN841&lt;&gt;"",AN841&lt;TODAY(),M841="In corso"),"Follow-up scaduto",IF(AND(K841="Offerta",Y841="",W841&lt;&gt;"",TODAY()-W841&gt;3),"Verificare offerta","OK"))))))</f>
        <v/>
      </c>
      <c r="AM841" s="38" t="n"/>
      <c r="AN841" s="39" t="n"/>
      <c r="AO841" s="11">
        <f>IF(AND(AN841&lt;&gt;"",AN841&lt;TODAY(),M841="In corso"),1,0)</f>
        <v/>
      </c>
      <c r="AP841" s="84">
        <f>IF(B841="","",IF(OR(M841="Vinta",M841="Persa"),0,IF(AL841="Contattare subito",50,0)+IF(AL841="Follow-up scaduto",40,0)+IF(AL841="Lead in stallo",35,0)+IF(AJ841="Hot",30,IF(AJ841="Alta",20,IF(AJ841="Media",10,0)))+IF(AO841=1,10,0)+L841/10+ROW()/100000))</f>
        <v/>
      </c>
    </row>
    <row r="842">
      <c r="A842" s="2">
        <f>IF(B842="","",ROW()-1)</f>
        <v/>
      </c>
      <c r="B842" s="2" t="n"/>
      <c r="C842" s="2" t="n"/>
      <c r="D842" s="2" t="n"/>
      <c r="E842" s="2" t="n"/>
      <c r="F842" s="2" t="n"/>
      <c r="G842" s="2" t="n"/>
      <c r="H842" s="2" t="n"/>
      <c r="I842" s="2" t="n"/>
      <c r="J842" s="2" t="n"/>
      <c r="K842" s="2" t="n"/>
      <c r="L842" s="2">
        <f>IF(K842="","",IF(K842="Nuovo",1,IF(K842="Tentativo contatto",1,IF(K842="Contattato",2,IF(K842="Qualificato",4,IF(K842="Visita fissata",5,IF(K842="Visita effettuata",6,IF(K842="Trattativa",7,IF(K842="Offerta",8,IF(K842="Prenotazione",9,IF(K842="Venduto",10,""))))))))))))</f>
        <v/>
      </c>
      <c r="M842" s="2" t="n"/>
      <c r="N842" s="2">
        <f>IF(L842&gt;=4,1,0)</f>
        <v/>
      </c>
      <c r="O842" s="2">
        <f>IF(L842&gt;=6,1,0)</f>
        <v/>
      </c>
      <c r="P842" s="2">
        <f>IF(L842&gt;=7,1,0)</f>
        <v/>
      </c>
      <c r="Q842" s="2">
        <f>IF(L842&gt;=8,1,0)</f>
        <v/>
      </c>
      <c r="R842" s="2">
        <f>IF(L842&gt;=9,1,0)</f>
        <v/>
      </c>
      <c r="S842" s="2">
        <f>IF(OR(L842=10,M842="Vinta"),1,0)</f>
        <v/>
      </c>
      <c r="T842" s="2">
        <f>IF(M842="Persa",1,0)</f>
        <v/>
      </c>
      <c r="U842" s="2" t="n"/>
      <c r="V842" s="2" t="n"/>
      <c r="W842" s="2" t="n"/>
      <c r="X842" s="2" t="n"/>
      <c r="Y842" s="17" t="n"/>
      <c r="Z842" s="17" t="n"/>
      <c r="AA842" s="17" t="n"/>
      <c r="AB842" s="2" t="n"/>
      <c r="AC842" s="2">
        <f>IF(B842="","",IF(AB842="",TODAY()-B842,AB842-B842))</f>
        <v/>
      </c>
      <c r="AD842" s="2" t="n"/>
      <c r="AE842" s="2" t="n"/>
      <c r="AF842" s="2" t="n"/>
      <c r="AG842" s="37">
        <f>IF(B842="","",MAX(B842,IF(U842="",0,U842),IF(W842="",0,W842),IF(AB842="",0,AB842),IF(AN842="",0,AN842)))</f>
        <v/>
      </c>
      <c r="AH842" s="11">
        <f>IF(AG842="","",TODAY()-AG842)</f>
        <v/>
      </c>
      <c r="AI842" s="11">
        <f>IF(B842="","",MIN(100,IF(J842&gt;=300000,20,IF(J842&gt;=200000,10,5))+IF(OR(C842="Referral",C842="Passaparola"),20,IF(OR(C842="Sito web",C842="LinkedIn",C842="Email marketing"),15,10))+IF(L842&gt;=8,25,IF(L842&gt;=6,18,IF(L842&gt;=4,12,5)))+IF(AND(V842&lt;&gt;"",V842&lt;&gt;"Non risponde",V842&lt;&gt;"Non interessato"),10,0)+IF(X842="Eseguita",10,0)+IF(Z842&gt;0,15,0)))</f>
        <v/>
      </c>
      <c r="AJ842" s="11">
        <f>IF(AI842="","",IF(AI842&gt;=80,"Hot",IF(AI842&gt;=60,"Alta",IF(AI842&gt;=40,"Media","Bassa"))))</f>
        <v/>
      </c>
      <c r="AK842" s="11">
        <f>IF(B842="","",IF(U842="",TODAY()-B842,U842-B842))</f>
        <v/>
      </c>
      <c r="AL842" s="11">
        <f>IF(B842="","",IF(M842="Vinta","Chiusa - vinta",IF(M842="Persa","Chiusa - persa",IF(AND(U842="",TODAY()-B842&gt;1),"Contattare subito",IF(AND(M842="In corso",AH842&gt;7),"Lead in stallo",IF(AND(AN842&lt;&gt;"",AN842&lt;TODAY(),M842="In corso"),"Follow-up scaduto",IF(AND(K842="Offerta",Y842="",W842&lt;&gt;"",TODAY()-W842&gt;3),"Verificare offerta","OK"))))))</f>
        <v/>
      </c>
      <c r="AM842" s="38" t="n"/>
      <c r="AN842" s="39" t="n"/>
      <c r="AO842" s="11">
        <f>IF(AND(AN842&lt;&gt;"",AN842&lt;TODAY(),M842="In corso"),1,0)</f>
        <v/>
      </c>
      <c r="AP842" s="84">
        <f>IF(B842="","",IF(OR(M842="Vinta",M842="Persa"),0,IF(AL842="Contattare subito",50,0)+IF(AL842="Follow-up scaduto",40,0)+IF(AL842="Lead in stallo",35,0)+IF(AJ842="Hot",30,IF(AJ842="Alta",20,IF(AJ842="Media",10,0)))+IF(AO842=1,10,0)+L842/10+ROW()/100000))</f>
        <v/>
      </c>
    </row>
    <row r="843">
      <c r="A843" s="2">
        <f>IF(B843="","",ROW()-1)</f>
        <v/>
      </c>
      <c r="B843" s="2" t="n"/>
      <c r="C843" s="2" t="n"/>
      <c r="D843" s="2" t="n"/>
      <c r="E843" s="2" t="n"/>
      <c r="F843" s="2" t="n"/>
      <c r="G843" s="2" t="n"/>
      <c r="H843" s="2" t="n"/>
      <c r="I843" s="2" t="n"/>
      <c r="J843" s="2" t="n"/>
      <c r="K843" s="2" t="n"/>
      <c r="L843" s="2">
        <f>IF(K843="","",IF(K843="Nuovo",1,IF(K843="Tentativo contatto",1,IF(K843="Contattato",2,IF(K843="Qualificato",4,IF(K843="Visita fissata",5,IF(K843="Visita effettuata",6,IF(K843="Trattativa",7,IF(K843="Offerta",8,IF(K843="Prenotazione",9,IF(K843="Venduto",10,""))))))))))))</f>
        <v/>
      </c>
      <c r="M843" s="2" t="n"/>
      <c r="N843" s="2">
        <f>IF(L843&gt;=4,1,0)</f>
        <v/>
      </c>
      <c r="O843" s="2">
        <f>IF(L843&gt;=6,1,0)</f>
        <v/>
      </c>
      <c r="P843" s="2">
        <f>IF(L843&gt;=7,1,0)</f>
        <v/>
      </c>
      <c r="Q843" s="2">
        <f>IF(L843&gt;=8,1,0)</f>
        <v/>
      </c>
      <c r="R843" s="2">
        <f>IF(L843&gt;=9,1,0)</f>
        <v/>
      </c>
      <c r="S843" s="2">
        <f>IF(OR(L843=10,M843="Vinta"),1,0)</f>
        <v/>
      </c>
      <c r="T843" s="2">
        <f>IF(M843="Persa",1,0)</f>
        <v/>
      </c>
      <c r="U843" s="2" t="n"/>
      <c r="V843" s="2" t="n"/>
      <c r="W843" s="2" t="n"/>
      <c r="X843" s="2" t="n"/>
      <c r="Y843" s="17" t="n"/>
      <c r="Z843" s="17" t="n"/>
      <c r="AA843" s="17" t="n"/>
      <c r="AB843" s="2" t="n"/>
      <c r="AC843" s="2">
        <f>IF(B843="","",IF(AB843="",TODAY()-B843,AB843-B843))</f>
        <v/>
      </c>
      <c r="AD843" s="2" t="n"/>
      <c r="AE843" s="2" t="n"/>
      <c r="AF843" s="2" t="n"/>
      <c r="AG843" s="37">
        <f>IF(B843="","",MAX(B843,IF(U843="",0,U843),IF(W843="",0,W843),IF(AB843="",0,AB843),IF(AN843="",0,AN843)))</f>
        <v/>
      </c>
      <c r="AH843" s="11">
        <f>IF(AG843="","",TODAY()-AG843)</f>
        <v/>
      </c>
      <c r="AI843" s="11">
        <f>IF(B843="","",MIN(100,IF(J843&gt;=300000,20,IF(J843&gt;=200000,10,5))+IF(OR(C843="Referral",C843="Passaparola"),20,IF(OR(C843="Sito web",C843="LinkedIn",C843="Email marketing"),15,10))+IF(L843&gt;=8,25,IF(L843&gt;=6,18,IF(L843&gt;=4,12,5)))+IF(AND(V843&lt;&gt;"",V843&lt;&gt;"Non risponde",V843&lt;&gt;"Non interessato"),10,0)+IF(X843="Eseguita",10,0)+IF(Z843&gt;0,15,0)))</f>
        <v/>
      </c>
      <c r="AJ843" s="11">
        <f>IF(AI843="","",IF(AI843&gt;=80,"Hot",IF(AI843&gt;=60,"Alta",IF(AI843&gt;=40,"Media","Bassa"))))</f>
        <v/>
      </c>
      <c r="AK843" s="11">
        <f>IF(B843="","",IF(U843="",TODAY()-B843,U843-B843))</f>
        <v/>
      </c>
      <c r="AL843" s="11">
        <f>IF(B843="","",IF(M843="Vinta","Chiusa - vinta",IF(M843="Persa","Chiusa - persa",IF(AND(U843="",TODAY()-B843&gt;1),"Contattare subito",IF(AND(M843="In corso",AH843&gt;7),"Lead in stallo",IF(AND(AN843&lt;&gt;"",AN843&lt;TODAY(),M843="In corso"),"Follow-up scaduto",IF(AND(K843="Offerta",Y843="",W843&lt;&gt;"",TODAY()-W843&gt;3),"Verificare offerta","OK"))))))</f>
        <v/>
      </c>
      <c r="AM843" s="38" t="n"/>
      <c r="AN843" s="39" t="n"/>
      <c r="AO843" s="11">
        <f>IF(AND(AN843&lt;&gt;"",AN843&lt;TODAY(),M843="In corso"),1,0)</f>
        <v/>
      </c>
      <c r="AP843" s="84">
        <f>IF(B843="","",IF(OR(M843="Vinta",M843="Persa"),0,IF(AL843="Contattare subito",50,0)+IF(AL843="Follow-up scaduto",40,0)+IF(AL843="Lead in stallo",35,0)+IF(AJ843="Hot",30,IF(AJ843="Alta",20,IF(AJ843="Media",10,0)))+IF(AO843=1,10,0)+L843/10+ROW()/100000))</f>
        <v/>
      </c>
    </row>
    <row r="844">
      <c r="A844" s="2">
        <f>IF(B844="","",ROW()-1)</f>
        <v/>
      </c>
      <c r="B844" s="2" t="n"/>
      <c r="C844" s="2" t="n"/>
      <c r="D844" s="2" t="n"/>
      <c r="E844" s="2" t="n"/>
      <c r="F844" s="2" t="n"/>
      <c r="G844" s="2" t="n"/>
      <c r="H844" s="2" t="n"/>
      <c r="I844" s="2" t="n"/>
      <c r="J844" s="2" t="n"/>
      <c r="K844" s="2" t="n"/>
      <c r="L844" s="2">
        <f>IF(K844="","",IF(K844="Nuovo",1,IF(K844="Tentativo contatto",1,IF(K844="Contattato",2,IF(K844="Qualificato",4,IF(K844="Visita fissata",5,IF(K844="Visita effettuata",6,IF(K844="Trattativa",7,IF(K844="Offerta",8,IF(K844="Prenotazione",9,IF(K844="Venduto",10,""))))))))))))</f>
        <v/>
      </c>
      <c r="M844" s="2" t="n"/>
      <c r="N844" s="2">
        <f>IF(L844&gt;=4,1,0)</f>
        <v/>
      </c>
      <c r="O844" s="2">
        <f>IF(L844&gt;=6,1,0)</f>
        <v/>
      </c>
      <c r="P844" s="2">
        <f>IF(L844&gt;=7,1,0)</f>
        <v/>
      </c>
      <c r="Q844" s="2">
        <f>IF(L844&gt;=8,1,0)</f>
        <v/>
      </c>
      <c r="R844" s="2">
        <f>IF(L844&gt;=9,1,0)</f>
        <v/>
      </c>
      <c r="S844" s="2">
        <f>IF(OR(L844=10,M844="Vinta"),1,0)</f>
        <v/>
      </c>
      <c r="T844" s="2">
        <f>IF(M844="Persa",1,0)</f>
        <v/>
      </c>
      <c r="U844" s="2" t="n"/>
      <c r="V844" s="2" t="n"/>
      <c r="W844" s="2" t="n"/>
      <c r="X844" s="2" t="n"/>
      <c r="Y844" s="17" t="n"/>
      <c r="Z844" s="17" t="n"/>
      <c r="AA844" s="17" t="n"/>
      <c r="AB844" s="2" t="n"/>
      <c r="AC844" s="2">
        <f>IF(B844="","",IF(AB844="",TODAY()-B844,AB844-B844))</f>
        <v/>
      </c>
      <c r="AD844" s="2" t="n"/>
      <c r="AE844" s="2" t="n"/>
      <c r="AF844" s="2" t="n"/>
      <c r="AG844" s="37">
        <f>IF(B844="","",MAX(B844,IF(U844="",0,U844),IF(W844="",0,W844),IF(AB844="",0,AB844),IF(AN844="",0,AN844)))</f>
        <v/>
      </c>
      <c r="AH844" s="11">
        <f>IF(AG844="","",TODAY()-AG844)</f>
        <v/>
      </c>
      <c r="AI844" s="11">
        <f>IF(B844="","",MIN(100,IF(J844&gt;=300000,20,IF(J844&gt;=200000,10,5))+IF(OR(C844="Referral",C844="Passaparola"),20,IF(OR(C844="Sito web",C844="LinkedIn",C844="Email marketing"),15,10))+IF(L844&gt;=8,25,IF(L844&gt;=6,18,IF(L844&gt;=4,12,5)))+IF(AND(V844&lt;&gt;"",V844&lt;&gt;"Non risponde",V844&lt;&gt;"Non interessato"),10,0)+IF(X844="Eseguita",10,0)+IF(Z844&gt;0,15,0)))</f>
        <v/>
      </c>
      <c r="AJ844" s="11">
        <f>IF(AI844="","",IF(AI844&gt;=80,"Hot",IF(AI844&gt;=60,"Alta",IF(AI844&gt;=40,"Media","Bassa"))))</f>
        <v/>
      </c>
      <c r="AK844" s="11">
        <f>IF(B844="","",IF(U844="",TODAY()-B844,U844-B844))</f>
        <v/>
      </c>
      <c r="AL844" s="11">
        <f>IF(B844="","",IF(M844="Vinta","Chiusa - vinta",IF(M844="Persa","Chiusa - persa",IF(AND(U844="",TODAY()-B844&gt;1),"Contattare subito",IF(AND(M844="In corso",AH844&gt;7),"Lead in stallo",IF(AND(AN844&lt;&gt;"",AN844&lt;TODAY(),M844="In corso"),"Follow-up scaduto",IF(AND(K844="Offerta",Y844="",W844&lt;&gt;"",TODAY()-W844&gt;3),"Verificare offerta","OK"))))))</f>
        <v/>
      </c>
      <c r="AM844" s="38" t="n"/>
      <c r="AN844" s="39" t="n"/>
      <c r="AO844" s="11">
        <f>IF(AND(AN844&lt;&gt;"",AN844&lt;TODAY(),M844="In corso"),1,0)</f>
        <v/>
      </c>
      <c r="AP844" s="84">
        <f>IF(B844="","",IF(OR(M844="Vinta",M844="Persa"),0,IF(AL844="Contattare subito",50,0)+IF(AL844="Follow-up scaduto",40,0)+IF(AL844="Lead in stallo",35,0)+IF(AJ844="Hot",30,IF(AJ844="Alta",20,IF(AJ844="Media",10,0)))+IF(AO844=1,10,0)+L844/10+ROW()/100000))</f>
        <v/>
      </c>
    </row>
    <row r="845">
      <c r="A845" s="2">
        <f>IF(B845="","",ROW()-1)</f>
        <v/>
      </c>
      <c r="B845" s="2" t="n"/>
      <c r="C845" s="2" t="n"/>
      <c r="D845" s="2" t="n"/>
      <c r="E845" s="2" t="n"/>
      <c r="F845" s="2" t="n"/>
      <c r="G845" s="2" t="n"/>
      <c r="H845" s="2" t="n"/>
      <c r="I845" s="2" t="n"/>
      <c r="J845" s="2" t="n"/>
      <c r="K845" s="2" t="n"/>
      <c r="L845" s="2">
        <f>IF(K845="","",IF(K845="Nuovo",1,IF(K845="Tentativo contatto",1,IF(K845="Contattato",2,IF(K845="Qualificato",4,IF(K845="Visita fissata",5,IF(K845="Visita effettuata",6,IF(K845="Trattativa",7,IF(K845="Offerta",8,IF(K845="Prenotazione",9,IF(K845="Venduto",10,""))))))))))))</f>
        <v/>
      </c>
      <c r="M845" s="2" t="n"/>
      <c r="N845" s="2">
        <f>IF(L845&gt;=4,1,0)</f>
        <v/>
      </c>
      <c r="O845" s="2">
        <f>IF(L845&gt;=6,1,0)</f>
        <v/>
      </c>
      <c r="P845" s="2">
        <f>IF(L845&gt;=7,1,0)</f>
        <v/>
      </c>
      <c r="Q845" s="2">
        <f>IF(L845&gt;=8,1,0)</f>
        <v/>
      </c>
      <c r="R845" s="2">
        <f>IF(L845&gt;=9,1,0)</f>
        <v/>
      </c>
      <c r="S845" s="2">
        <f>IF(OR(L845=10,M845="Vinta"),1,0)</f>
        <v/>
      </c>
      <c r="T845" s="2">
        <f>IF(M845="Persa",1,0)</f>
        <v/>
      </c>
      <c r="U845" s="2" t="n"/>
      <c r="V845" s="2" t="n"/>
      <c r="W845" s="2" t="n"/>
      <c r="X845" s="2" t="n"/>
      <c r="Y845" s="17" t="n"/>
      <c r="Z845" s="17" t="n"/>
      <c r="AA845" s="17" t="n"/>
      <c r="AB845" s="2" t="n"/>
      <c r="AC845" s="2">
        <f>IF(B845="","",IF(AB845="",TODAY()-B845,AB845-B845))</f>
        <v/>
      </c>
      <c r="AD845" s="2" t="n"/>
      <c r="AE845" s="2" t="n"/>
      <c r="AF845" s="2" t="n"/>
      <c r="AG845" s="37">
        <f>IF(B845="","",MAX(B845,IF(U845="",0,U845),IF(W845="",0,W845),IF(AB845="",0,AB845),IF(AN845="",0,AN845)))</f>
        <v/>
      </c>
      <c r="AH845" s="11">
        <f>IF(AG845="","",TODAY()-AG845)</f>
        <v/>
      </c>
      <c r="AI845" s="11">
        <f>IF(B845="","",MIN(100,IF(J845&gt;=300000,20,IF(J845&gt;=200000,10,5))+IF(OR(C845="Referral",C845="Passaparola"),20,IF(OR(C845="Sito web",C845="LinkedIn",C845="Email marketing"),15,10))+IF(L845&gt;=8,25,IF(L845&gt;=6,18,IF(L845&gt;=4,12,5)))+IF(AND(V845&lt;&gt;"",V845&lt;&gt;"Non risponde",V845&lt;&gt;"Non interessato"),10,0)+IF(X845="Eseguita",10,0)+IF(Z845&gt;0,15,0)))</f>
        <v/>
      </c>
      <c r="AJ845" s="11">
        <f>IF(AI845="","",IF(AI845&gt;=80,"Hot",IF(AI845&gt;=60,"Alta",IF(AI845&gt;=40,"Media","Bassa"))))</f>
        <v/>
      </c>
      <c r="AK845" s="11">
        <f>IF(B845="","",IF(U845="",TODAY()-B845,U845-B845))</f>
        <v/>
      </c>
      <c r="AL845" s="11">
        <f>IF(B845="","",IF(M845="Vinta","Chiusa - vinta",IF(M845="Persa","Chiusa - persa",IF(AND(U845="",TODAY()-B845&gt;1),"Contattare subito",IF(AND(M845="In corso",AH845&gt;7),"Lead in stallo",IF(AND(AN845&lt;&gt;"",AN845&lt;TODAY(),M845="In corso"),"Follow-up scaduto",IF(AND(K845="Offerta",Y845="",W845&lt;&gt;"",TODAY()-W845&gt;3),"Verificare offerta","OK"))))))</f>
        <v/>
      </c>
      <c r="AM845" s="38" t="n"/>
      <c r="AN845" s="39" t="n"/>
      <c r="AO845" s="11">
        <f>IF(AND(AN845&lt;&gt;"",AN845&lt;TODAY(),M845="In corso"),1,0)</f>
        <v/>
      </c>
      <c r="AP845" s="84">
        <f>IF(B845="","",IF(OR(M845="Vinta",M845="Persa"),0,IF(AL845="Contattare subito",50,0)+IF(AL845="Follow-up scaduto",40,0)+IF(AL845="Lead in stallo",35,0)+IF(AJ845="Hot",30,IF(AJ845="Alta",20,IF(AJ845="Media",10,0)))+IF(AO845=1,10,0)+L845/10+ROW()/100000))</f>
        <v/>
      </c>
    </row>
    <row r="846">
      <c r="A846" s="2">
        <f>IF(B846="","",ROW()-1)</f>
        <v/>
      </c>
      <c r="B846" s="2" t="n"/>
      <c r="C846" s="2" t="n"/>
      <c r="D846" s="2" t="n"/>
      <c r="E846" s="2" t="n"/>
      <c r="F846" s="2" t="n"/>
      <c r="G846" s="2" t="n"/>
      <c r="H846" s="2" t="n"/>
      <c r="I846" s="2" t="n"/>
      <c r="J846" s="2" t="n"/>
      <c r="K846" s="2" t="n"/>
      <c r="L846" s="2">
        <f>IF(K846="","",IF(K846="Nuovo",1,IF(K846="Tentativo contatto",1,IF(K846="Contattato",2,IF(K846="Qualificato",4,IF(K846="Visita fissata",5,IF(K846="Visita effettuata",6,IF(K846="Trattativa",7,IF(K846="Offerta",8,IF(K846="Prenotazione",9,IF(K846="Venduto",10,""))))))))))))</f>
        <v/>
      </c>
      <c r="M846" s="2" t="n"/>
      <c r="N846" s="2">
        <f>IF(L846&gt;=4,1,0)</f>
        <v/>
      </c>
      <c r="O846" s="2">
        <f>IF(L846&gt;=6,1,0)</f>
        <v/>
      </c>
      <c r="P846" s="2">
        <f>IF(L846&gt;=7,1,0)</f>
        <v/>
      </c>
      <c r="Q846" s="2">
        <f>IF(L846&gt;=8,1,0)</f>
        <v/>
      </c>
      <c r="R846" s="2">
        <f>IF(L846&gt;=9,1,0)</f>
        <v/>
      </c>
      <c r="S846" s="2">
        <f>IF(OR(L846=10,M846="Vinta"),1,0)</f>
        <v/>
      </c>
      <c r="T846" s="2">
        <f>IF(M846="Persa",1,0)</f>
        <v/>
      </c>
      <c r="U846" s="2" t="n"/>
      <c r="V846" s="2" t="n"/>
      <c r="W846" s="2" t="n"/>
      <c r="X846" s="2" t="n"/>
      <c r="Y846" s="17" t="n"/>
      <c r="Z846" s="17" t="n"/>
      <c r="AA846" s="17" t="n"/>
      <c r="AB846" s="2" t="n"/>
      <c r="AC846" s="2">
        <f>IF(B846="","",IF(AB846="",TODAY()-B846,AB846-B846))</f>
        <v/>
      </c>
      <c r="AD846" s="2" t="n"/>
      <c r="AE846" s="2" t="n"/>
      <c r="AF846" s="2" t="n"/>
      <c r="AG846" s="37">
        <f>IF(B846="","",MAX(B846,IF(U846="",0,U846),IF(W846="",0,W846),IF(AB846="",0,AB846),IF(AN846="",0,AN846)))</f>
        <v/>
      </c>
      <c r="AH846" s="11">
        <f>IF(AG846="","",TODAY()-AG846)</f>
        <v/>
      </c>
      <c r="AI846" s="11">
        <f>IF(B846="","",MIN(100,IF(J846&gt;=300000,20,IF(J846&gt;=200000,10,5))+IF(OR(C846="Referral",C846="Passaparola"),20,IF(OR(C846="Sito web",C846="LinkedIn",C846="Email marketing"),15,10))+IF(L846&gt;=8,25,IF(L846&gt;=6,18,IF(L846&gt;=4,12,5)))+IF(AND(V846&lt;&gt;"",V846&lt;&gt;"Non risponde",V846&lt;&gt;"Non interessato"),10,0)+IF(X846="Eseguita",10,0)+IF(Z846&gt;0,15,0)))</f>
        <v/>
      </c>
      <c r="AJ846" s="11">
        <f>IF(AI846="","",IF(AI846&gt;=80,"Hot",IF(AI846&gt;=60,"Alta",IF(AI846&gt;=40,"Media","Bassa"))))</f>
        <v/>
      </c>
      <c r="AK846" s="11">
        <f>IF(B846="","",IF(U846="",TODAY()-B846,U846-B846))</f>
        <v/>
      </c>
      <c r="AL846" s="11">
        <f>IF(B846="","",IF(M846="Vinta","Chiusa - vinta",IF(M846="Persa","Chiusa - persa",IF(AND(U846="",TODAY()-B846&gt;1),"Contattare subito",IF(AND(M846="In corso",AH846&gt;7),"Lead in stallo",IF(AND(AN846&lt;&gt;"",AN846&lt;TODAY(),M846="In corso"),"Follow-up scaduto",IF(AND(K846="Offerta",Y846="",W846&lt;&gt;"",TODAY()-W846&gt;3),"Verificare offerta","OK"))))))</f>
        <v/>
      </c>
      <c r="AM846" s="38" t="n"/>
      <c r="AN846" s="39" t="n"/>
      <c r="AO846" s="11">
        <f>IF(AND(AN846&lt;&gt;"",AN846&lt;TODAY(),M846="In corso"),1,0)</f>
        <v/>
      </c>
      <c r="AP846" s="84">
        <f>IF(B846="","",IF(OR(M846="Vinta",M846="Persa"),0,IF(AL846="Contattare subito",50,0)+IF(AL846="Follow-up scaduto",40,0)+IF(AL846="Lead in stallo",35,0)+IF(AJ846="Hot",30,IF(AJ846="Alta",20,IF(AJ846="Media",10,0)))+IF(AO846=1,10,0)+L846/10+ROW()/100000))</f>
        <v/>
      </c>
    </row>
    <row r="847">
      <c r="A847" s="2">
        <f>IF(B847="","",ROW()-1)</f>
        <v/>
      </c>
      <c r="B847" s="2" t="n"/>
      <c r="C847" s="2" t="n"/>
      <c r="D847" s="2" t="n"/>
      <c r="E847" s="2" t="n"/>
      <c r="F847" s="2" t="n"/>
      <c r="G847" s="2" t="n"/>
      <c r="H847" s="2" t="n"/>
      <c r="I847" s="2" t="n"/>
      <c r="J847" s="2" t="n"/>
      <c r="K847" s="2" t="n"/>
      <c r="L847" s="2">
        <f>IF(K847="","",IF(K847="Nuovo",1,IF(K847="Tentativo contatto",1,IF(K847="Contattato",2,IF(K847="Qualificato",4,IF(K847="Visita fissata",5,IF(K847="Visita effettuata",6,IF(K847="Trattativa",7,IF(K847="Offerta",8,IF(K847="Prenotazione",9,IF(K847="Venduto",10,""))))))))))))</f>
        <v/>
      </c>
      <c r="M847" s="2" t="n"/>
      <c r="N847" s="2">
        <f>IF(L847&gt;=4,1,0)</f>
        <v/>
      </c>
      <c r="O847" s="2">
        <f>IF(L847&gt;=6,1,0)</f>
        <v/>
      </c>
      <c r="P847" s="2">
        <f>IF(L847&gt;=7,1,0)</f>
        <v/>
      </c>
      <c r="Q847" s="2">
        <f>IF(L847&gt;=8,1,0)</f>
        <v/>
      </c>
      <c r="R847" s="2">
        <f>IF(L847&gt;=9,1,0)</f>
        <v/>
      </c>
      <c r="S847" s="2">
        <f>IF(OR(L847=10,M847="Vinta"),1,0)</f>
        <v/>
      </c>
      <c r="T847" s="2">
        <f>IF(M847="Persa",1,0)</f>
        <v/>
      </c>
      <c r="U847" s="2" t="n"/>
      <c r="V847" s="2" t="n"/>
      <c r="W847" s="2" t="n"/>
      <c r="X847" s="2" t="n"/>
      <c r="Y847" s="17" t="n"/>
      <c r="Z847" s="17" t="n"/>
      <c r="AA847" s="17" t="n"/>
      <c r="AB847" s="2" t="n"/>
      <c r="AC847" s="2">
        <f>IF(B847="","",IF(AB847="",TODAY()-B847,AB847-B847))</f>
        <v/>
      </c>
      <c r="AD847" s="2" t="n"/>
      <c r="AE847" s="2" t="n"/>
      <c r="AF847" s="2" t="n"/>
      <c r="AG847" s="37">
        <f>IF(B847="","",MAX(B847,IF(U847="",0,U847),IF(W847="",0,W847),IF(AB847="",0,AB847),IF(AN847="",0,AN847)))</f>
        <v/>
      </c>
      <c r="AH847" s="11">
        <f>IF(AG847="","",TODAY()-AG847)</f>
        <v/>
      </c>
      <c r="AI847" s="11">
        <f>IF(B847="","",MIN(100,IF(J847&gt;=300000,20,IF(J847&gt;=200000,10,5))+IF(OR(C847="Referral",C847="Passaparola"),20,IF(OR(C847="Sito web",C847="LinkedIn",C847="Email marketing"),15,10))+IF(L847&gt;=8,25,IF(L847&gt;=6,18,IF(L847&gt;=4,12,5)))+IF(AND(V847&lt;&gt;"",V847&lt;&gt;"Non risponde",V847&lt;&gt;"Non interessato"),10,0)+IF(X847="Eseguita",10,0)+IF(Z847&gt;0,15,0)))</f>
        <v/>
      </c>
      <c r="AJ847" s="11">
        <f>IF(AI847="","",IF(AI847&gt;=80,"Hot",IF(AI847&gt;=60,"Alta",IF(AI847&gt;=40,"Media","Bassa"))))</f>
        <v/>
      </c>
      <c r="AK847" s="11">
        <f>IF(B847="","",IF(U847="",TODAY()-B847,U847-B847))</f>
        <v/>
      </c>
      <c r="AL847" s="11">
        <f>IF(B847="","",IF(M847="Vinta","Chiusa - vinta",IF(M847="Persa","Chiusa - persa",IF(AND(U847="",TODAY()-B847&gt;1),"Contattare subito",IF(AND(M847="In corso",AH847&gt;7),"Lead in stallo",IF(AND(AN847&lt;&gt;"",AN847&lt;TODAY(),M847="In corso"),"Follow-up scaduto",IF(AND(K847="Offerta",Y847="",W847&lt;&gt;"",TODAY()-W847&gt;3),"Verificare offerta","OK"))))))</f>
        <v/>
      </c>
      <c r="AM847" s="38" t="n"/>
      <c r="AN847" s="39" t="n"/>
      <c r="AO847" s="11">
        <f>IF(AND(AN847&lt;&gt;"",AN847&lt;TODAY(),M847="In corso"),1,0)</f>
        <v/>
      </c>
      <c r="AP847" s="84">
        <f>IF(B847="","",IF(OR(M847="Vinta",M847="Persa"),0,IF(AL847="Contattare subito",50,0)+IF(AL847="Follow-up scaduto",40,0)+IF(AL847="Lead in stallo",35,0)+IF(AJ847="Hot",30,IF(AJ847="Alta",20,IF(AJ847="Media",10,0)))+IF(AO847=1,10,0)+L847/10+ROW()/100000))</f>
        <v/>
      </c>
    </row>
    <row r="848">
      <c r="A848" s="2">
        <f>IF(B848="","",ROW()-1)</f>
        <v/>
      </c>
      <c r="B848" s="2" t="n"/>
      <c r="C848" s="2" t="n"/>
      <c r="D848" s="2" t="n"/>
      <c r="E848" s="2" t="n"/>
      <c r="F848" s="2" t="n"/>
      <c r="G848" s="2" t="n"/>
      <c r="H848" s="2" t="n"/>
      <c r="I848" s="2" t="n"/>
      <c r="J848" s="2" t="n"/>
      <c r="K848" s="2" t="n"/>
      <c r="L848" s="2">
        <f>IF(K848="","",IF(K848="Nuovo",1,IF(K848="Tentativo contatto",1,IF(K848="Contattato",2,IF(K848="Qualificato",4,IF(K848="Visita fissata",5,IF(K848="Visita effettuata",6,IF(K848="Trattativa",7,IF(K848="Offerta",8,IF(K848="Prenotazione",9,IF(K848="Venduto",10,""))))))))))))</f>
        <v/>
      </c>
      <c r="M848" s="2" t="n"/>
      <c r="N848" s="2">
        <f>IF(L848&gt;=4,1,0)</f>
        <v/>
      </c>
      <c r="O848" s="2">
        <f>IF(L848&gt;=6,1,0)</f>
        <v/>
      </c>
      <c r="P848" s="2">
        <f>IF(L848&gt;=7,1,0)</f>
        <v/>
      </c>
      <c r="Q848" s="2">
        <f>IF(L848&gt;=8,1,0)</f>
        <v/>
      </c>
      <c r="R848" s="2">
        <f>IF(L848&gt;=9,1,0)</f>
        <v/>
      </c>
      <c r="S848" s="2">
        <f>IF(OR(L848=10,M848="Vinta"),1,0)</f>
        <v/>
      </c>
      <c r="T848" s="2">
        <f>IF(M848="Persa",1,0)</f>
        <v/>
      </c>
      <c r="U848" s="2" t="n"/>
      <c r="V848" s="2" t="n"/>
      <c r="W848" s="2" t="n"/>
      <c r="X848" s="2" t="n"/>
      <c r="Y848" s="17" t="n"/>
      <c r="Z848" s="17" t="n"/>
      <c r="AA848" s="17" t="n"/>
      <c r="AB848" s="2" t="n"/>
      <c r="AC848" s="2">
        <f>IF(B848="","",IF(AB848="",TODAY()-B848,AB848-B848))</f>
        <v/>
      </c>
      <c r="AD848" s="2" t="n"/>
      <c r="AE848" s="2" t="n"/>
      <c r="AF848" s="2" t="n"/>
      <c r="AG848" s="37">
        <f>IF(B848="","",MAX(B848,IF(U848="",0,U848),IF(W848="",0,W848),IF(AB848="",0,AB848),IF(AN848="",0,AN848)))</f>
        <v/>
      </c>
      <c r="AH848" s="11">
        <f>IF(AG848="","",TODAY()-AG848)</f>
        <v/>
      </c>
      <c r="AI848" s="11">
        <f>IF(B848="","",MIN(100,IF(J848&gt;=300000,20,IF(J848&gt;=200000,10,5))+IF(OR(C848="Referral",C848="Passaparola"),20,IF(OR(C848="Sito web",C848="LinkedIn",C848="Email marketing"),15,10))+IF(L848&gt;=8,25,IF(L848&gt;=6,18,IF(L848&gt;=4,12,5)))+IF(AND(V848&lt;&gt;"",V848&lt;&gt;"Non risponde",V848&lt;&gt;"Non interessato"),10,0)+IF(X848="Eseguita",10,0)+IF(Z848&gt;0,15,0)))</f>
        <v/>
      </c>
      <c r="AJ848" s="11">
        <f>IF(AI848="","",IF(AI848&gt;=80,"Hot",IF(AI848&gt;=60,"Alta",IF(AI848&gt;=40,"Media","Bassa"))))</f>
        <v/>
      </c>
      <c r="AK848" s="11">
        <f>IF(B848="","",IF(U848="",TODAY()-B848,U848-B848))</f>
        <v/>
      </c>
      <c r="AL848" s="11">
        <f>IF(B848="","",IF(M848="Vinta","Chiusa - vinta",IF(M848="Persa","Chiusa - persa",IF(AND(U848="",TODAY()-B848&gt;1),"Contattare subito",IF(AND(M848="In corso",AH848&gt;7),"Lead in stallo",IF(AND(AN848&lt;&gt;"",AN848&lt;TODAY(),M848="In corso"),"Follow-up scaduto",IF(AND(K848="Offerta",Y848="",W848&lt;&gt;"",TODAY()-W848&gt;3),"Verificare offerta","OK"))))))</f>
        <v/>
      </c>
      <c r="AM848" s="38" t="n"/>
      <c r="AN848" s="39" t="n"/>
      <c r="AO848" s="11">
        <f>IF(AND(AN848&lt;&gt;"",AN848&lt;TODAY(),M848="In corso"),1,0)</f>
        <v/>
      </c>
      <c r="AP848" s="84">
        <f>IF(B848="","",IF(OR(M848="Vinta",M848="Persa"),0,IF(AL848="Contattare subito",50,0)+IF(AL848="Follow-up scaduto",40,0)+IF(AL848="Lead in stallo",35,0)+IF(AJ848="Hot",30,IF(AJ848="Alta",20,IF(AJ848="Media",10,0)))+IF(AO848=1,10,0)+L848/10+ROW()/100000))</f>
        <v/>
      </c>
    </row>
    <row r="849">
      <c r="A849" s="2">
        <f>IF(B849="","",ROW()-1)</f>
        <v/>
      </c>
      <c r="B849" s="2" t="n"/>
      <c r="C849" s="2" t="n"/>
      <c r="D849" s="2" t="n"/>
      <c r="E849" s="2" t="n"/>
      <c r="F849" s="2" t="n"/>
      <c r="G849" s="2" t="n"/>
      <c r="H849" s="2" t="n"/>
      <c r="I849" s="2" t="n"/>
      <c r="J849" s="2" t="n"/>
      <c r="K849" s="2" t="n"/>
      <c r="L849" s="2">
        <f>IF(K849="","",IF(K849="Nuovo",1,IF(K849="Tentativo contatto",1,IF(K849="Contattato",2,IF(K849="Qualificato",4,IF(K849="Visita fissata",5,IF(K849="Visita effettuata",6,IF(K849="Trattativa",7,IF(K849="Offerta",8,IF(K849="Prenotazione",9,IF(K849="Venduto",10,""))))))))))))</f>
        <v/>
      </c>
      <c r="M849" s="2" t="n"/>
      <c r="N849" s="2">
        <f>IF(L849&gt;=4,1,0)</f>
        <v/>
      </c>
      <c r="O849" s="2">
        <f>IF(L849&gt;=6,1,0)</f>
        <v/>
      </c>
      <c r="P849" s="2">
        <f>IF(L849&gt;=7,1,0)</f>
        <v/>
      </c>
      <c r="Q849" s="2">
        <f>IF(L849&gt;=8,1,0)</f>
        <v/>
      </c>
      <c r="R849" s="2">
        <f>IF(L849&gt;=9,1,0)</f>
        <v/>
      </c>
      <c r="S849" s="2">
        <f>IF(OR(L849=10,M849="Vinta"),1,0)</f>
        <v/>
      </c>
      <c r="T849" s="2">
        <f>IF(M849="Persa",1,0)</f>
        <v/>
      </c>
      <c r="U849" s="2" t="n"/>
      <c r="V849" s="2" t="n"/>
      <c r="W849" s="2" t="n"/>
      <c r="X849" s="2" t="n"/>
      <c r="Y849" s="17" t="n"/>
      <c r="Z849" s="17" t="n"/>
      <c r="AA849" s="17" t="n"/>
      <c r="AB849" s="2" t="n"/>
      <c r="AC849" s="2">
        <f>IF(B849="","",IF(AB849="",TODAY()-B849,AB849-B849))</f>
        <v/>
      </c>
      <c r="AD849" s="2" t="n"/>
      <c r="AE849" s="2" t="n"/>
      <c r="AF849" s="2" t="n"/>
      <c r="AG849" s="37">
        <f>IF(B849="","",MAX(B849,IF(U849="",0,U849),IF(W849="",0,W849),IF(AB849="",0,AB849),IF(AN849="",0,AN849)))</f>
        <v/>
      </c>
      <c r="AH849" s="11">
        <f>IF(AG849="","",TODAY()-AG849)</f>
        <v/>
      </c>
      <c r="AI849" s="11">
        <f>IF(B849="","",MIN(100,IF(J849&gt;=300000,20,IF(J849&gt;=200000,10,5))+IF(OR(C849="Referral",C849="Passaparola"),20,IF(OR(C849="Sito web",C849="LinkedIn",C849="Email marketing"),15,10))+IF(L849&gt;=8,25,IF(L849&gt;=6,18,IF(L849&gt;=4,12,5)))+IF(AND(V849&lt;&gt;"",V849&lt;&gt;"Non risponde",V849&lt;&gt;"Non interessato"),10,0)+IF(X849="Eseguita",10,0)+IF(Z849&gt;0,15,0)))</f>
        <v/>
      </c>
      <c r="AJ849" s="11">
        <f>IF(AI849="","",IF(AI849&gt;=80,"Hot",IF(AI849&gt;=60,"Alta",IF(AI849&gt;=40,"Media","Bassa"))))</f>
        <v/>
      </c>
      <c r="AK849" s="11">
        <f>IF(B849="","",IF(U849="",TODAY()-B849,U849-B849))</f>
        <v/>
      </c>
      <c r="AL849" s="11">
        <f>IF(B849="","",IF(M849="Vinta","Chiusa - vinta",IF(M849="Persa","Chiusa - persa",IF(AND(U849="",TODAY()-B849&gt;1),"Contattare subito",IF(AND(M849="In corso",AH849&gt;7),"Lead in stallo",IF(AND(AN849&lt;&gt;"",AN849&lt;TODAY(),M849="In corso"),"Follow-up scaduto",IF(AND(K849="Offerta",Y849="",W849&lt;&gt;"",TODAY()-W849&gt;3),"Verificare offerta","OK"))))))</f>
        <v/>
      </c>
      <c r="AM849" s="38" t="n"/>
      <c r="AN849" s="39" t="n"/>
      <c r="AO849" s="11">
        <f>IF(AND(AN849&lt;&gt;"",AN849&lt;TODAY(),M849="In corso"),1,0)</f>
        <v/>
      </c>
      <c r="AP849" s="84">
        <f>IF(B849="","",IF(OR(M849="Vinta",M849="Persa"),0,IF(AL849="Contattare subito",50,0)+IF(AL849="Follow-up scaduto",40,0)+IF(AL849="Lead in stallo",35,0)+IF(AJ849="Hot",30,IF(AJ849="Alta",20,IF(AJ849="Media",10,0)))+IF(AO849=1,10,0)+L849/10+ROW()/100000))</f>
        <v/>
      </c>
    </row>
    <row r="850">
      <c r="A850" s="2">
        <f>IF(B850="","",ROW()-1)</f>
        <v/>
      </c>
      <c r="B850" s="2" t="n"/>
      <c r="C850" s="2" t="n"/>
      <c r="D850" s="2" t="n"/>
      <c r="E850" s="2" t="n"/>
      <c r="F850" s="2" t="n"/>
      <c r="G850" s="2" t="n"/>
      <c r="H850" s="2" t="n"/>
      <c r="I850" s="2" t="n"/>
      <c r="J850" s="2" t="n"/>
      <c r="K850" s="2" t="n"/>
      <c r="L850" s="2">
        <f>IF(K850="","",IF(K850="Nuovo",1,IF(K850="Tentativo contatto",1,IF(K850="Contattato",2,IF(K850="Qualificato",4,IF(K850="Visita fissata",5,IF(K850="Visita effettuata",6,IF(K850="Trattativa",7,IF(K850="Offerta",8,IF(K850="Prenotazione",9,IF(K850="Venduto",10,""))))))))))))</f>
        <v/>
      </c>
      <c r="M850" s="2" t="n"/>
      <c r="N850" s="2">
        <f>IF(L850&gt;=4,1,0)</f>
        <v/>
      </c>
      <c r="O850" s="2">
        <f>IF(L850&gt;=6,1,0)</f>
        <v/>
      </c>
      <c r="P850" s="2">
        <f>IF(L850&gt;=7,1,0)</f>
        <v/>
      </c>
      <c r="Q850" s="2">
        <f>IF(L850&gt;=8,1,0)</f>
        <v/>
      </c>
      <c r="R850" s="2">
        <f>IF(L850&gt;=9,1,0)</f>
        <v/>
      </c>
      <c r="S850" s="2">
        <f>IF(OR(L850=10,M850="Vinta"),1,0)</f>
        <v/>
      </c>
      <c r="T850" s="2">
        <f>IF(M850="Persa",1,0)</f>
        <v/>
      </c>
      <c r="U850" s="2" t="n"/>
      <c r="V850" s="2" t="n"/>
      <c r="W850" s="2" t="n"/>
      <c r="X850" s="2" t="n"/>
      <c r="Y850" s="17" t="n"/>
      <c r="Z850" s="17" t="n"/>
      <c r="AA850" s="17" t="n"/>
      <c r="AB850" s="2" t="n"/>
      <c r="AC850" s="2">
        <f>IF(B850="","",IF(AB850="",TODAY()-B850,AB850-B850))</f>
        <v/>
      </c>
      <c r="AD850" s="2" t="n"/>
      <c r="AE850" s="2" t="n"/>
      <c r="AF850" s="2" t="n"/>
      <c r="AG850" s="37">
        <f>IF(B850="","",MAX(B850,IF(U850="",0,U850),IF(W850="",0,W850),IF(AB850="",0,AB850),IF(AN850="",0,AN850)))</f>
        <v/>
      </c>
      <c r="AH850" s="11">
        <f>IF(AG850="","",TODAY()-AG850)</f>
        <v/>
      </c>
      <c r="AI850" s="11">
        <f>IF(B850="","",MIN(100,IF(J850&gt;=300000,20,IF(J850&gt;=200000,10,5))+IF(OR(C850="Referral",C850="Passaparola"),20,IF(OR(C850="Sito web",C850="LinkedIn",C850="Email marketing"),15,10))+IF(L850&gt;=8,25,IF(L850&gt;=6,18,IF(L850&gt;=4,12,5)))+IF(AND(V850&lt;&gt;"",V850&lt;&gt;"Non risponde",V850&lt;&gt;"Non interessato"),10,0)+IF(X850="Eseguita",10,0)+IF(Z850&gt;0,15,0)))</f>
        <v/>
      </c>
      <c r="AJ850" s="11">
        <f>IF(AI850="","",IF(AI850&gt;=80,"Hot",IF(AI850&gt;=60,"Alta",IF(AI850&gt;=40,"Media","Bassa"))))</f>
        <v/>
      </c>
      <c r="AK850" s="11">
        <f>IF(B850="","",IF(U850="",TODAY()-B850,U850-B850))</f>
        <v/>
      </c>
      <c r="AL850" s="11">
        <f>IF(B850="","",IF(M850="Vinta","Chiusa - vinta",IF(M850="Persa","Chiusa - persa",IF(AND(U850="",TODAY()-B850&gt;1),"Contattare subito",IF(AND(M850="In corso",AH850&gt;7),"Lead in stallo",IF(AND(AN850&lt;&gt;"",AN850&lt;TODAY(),M850="In corso"),"Follow-up scaduto",IF(AND(K850="Offerta",Y850="",W850&lt;&gt;"",TODAY()-W850&gt;3),"Verificare offerta","OK"))))))</f>
        <v/>
      </c>
      <c r="AM850" s="38" t="n"/>
      <c r="AN850" s="39" t="n"/>
      <c r="AO850" s="11">
        <f>IF(AND(AN850&lt;&gt;"",AN850&lt;TODAY(),M850="In corso"),1,0)</f>
        <v/>
      </c>
      <c r="AP850" s="84">
        <f>IF(B850="","",IF(OR(M850="Vinta",M850="Persa"),0,IF(AL850="Contattare subito",50,0)+IF(AL850="Follow-up scaduto",40,0)+IF(AL850="Lead in stallo",35,0)+IF(AJ850="Hot",30,IF(AJ850="Alta",20,IF(AJ850="Media",10,0)))+IF(AO850=1,10,0)+L850/10+ROW()/100000))</f>
        <v/>
      </c>
    </row>
    <row r="851">
      <c r="A851" s="2">
        <f>IF(B851="","",ROW()-1)</f>
        <v/>
      </c>
      <c r="B851" s="2" t="n"/>
      <c r="C851" s="2" t="n"/>
      <c r="D851" s="2" t="n"/>
      <c r="E851" s="2" t="n"/>
      <c r="F851" s="2" t="n"/>
      <c r="G851" s="2" t="n"/>
      <c r="H851" s="2" t="n"/>
      <c r="I851" s="2" t="n"/>
      <c r="J851" s="2" t="n"/>
      <c r="K851" s="2" t="n"/>
      <c r="L851" s="2">
        <f>IF(K851="","",IF(K851="Nuovo",1,IF(K851="Tentativo contatto",1,IF(K851="Contattato",2,IF(K851="Qualificato",4,IF(K851="Visita fissata",5,IF(K851="Visita effettuata",6,IF(K851="Trattativa",7,IF(K851="Offerta",8,IF(K851="Prenotazione",9,IF(K851="Venduto",10,""))))))))))))</f>
        <v/>
      </c>
      <c r="M851" s="2" t="n"/>
      <c r="N851" s="2">
        <f>IF(L851&gt;=4,1,0)</f>
        <v/>
      </c>
      <c r="O851" s="2">
        <f>IF(L851&gt;=6,1,0)</f>
        <v/>
      </c>
      <c r="P851" s="2">
        <f>IF(L851&gt;=7,1,0)</f>
        <v/>
      </c>
      <c r="Q851" s="2">
        <f>IF(L851&gt;=8,1,0)</f>
        <v/>
      </c>
      <c r="R851" s="2">
        <f>IF(L851&gt;=9,1,0)</f>
        <v/>
      </c>
      <c r="S851" s="2">
        <f>IF(OR(L851=10,M851="Vinta"),1,0)</f>
        <v/>
      </c>
      <c r="T851" s="2">
        <f>IF(M851="Persa",1,0)</f>
        <v/>
      </c>
      <c r="U851" s="2" t="n"/>
      <c r="V851" s="2" t="n"/>
      <c r="W851" s="2" t="n"/>
      <c r="X851" s="2" t="n"/>
      <c r="Y851" s="17" t="n"/>
      <c r="Z851" s="17" t="n"/>
      <c r="AA851" s="17" t="n"/>
      <c r="AB851" s="2" t="n"/>
      <c r="AC851" s="2">
        <f>IF(B851="","",IF(AB851="",TODAY()-B851,AB851-B851))</f>
        <v/>
      </c>
      <c r="AD851" s="2" t="n"/>
      <c r="AE851" s="2" t="n"/>
      <c r="AF851" s="2" t="n"/>
      <c r="AG851" s="37">
        <f>IF(B851="","",MAX(B851,IF(U851="",0,U851),IF(W851="",0,W851),IF(AB851="",0,AB851),IF(AN851="",0,AN851)))</f>
        <v/>
      </c>
      <c r="AH851" s="11">
        <f>IF(AG851="","",TODAY()-AG851)</f>
        <v/>
      </c>
      <c r="AI851" s="11">
        <f>IF(B851="","",MIN(100,IF(J851&gt;=300000,20,IF(J851&gt;=200000,10,5))+IF(OR(C851="Referral",C851="Passaparola"),20,IF(OR(C851="Sito web",C851="LinkedIn",C851="Email marketing"),15,10))+IF(L851&gt;=8,25,IF(L851&gt;=6,18,IF(L851&gt;=4,12,5)))+IF(AND(V851&lt;&gt;"",V851&lt;&gt;"Non risponde",V851&lt;&gt;"Non interessato"),10,0)+IF(X851="Eseguita",10,0)+IF(Z851&gt;0,15,0)))</f>
        <v/>
      </c>
      <c r="AJ851" s="11">
        <f>IF(AI851="","",IF(AI851&gt;=80,"Hot",IF(AI851&gt;=60,"Alta",IF(AI851&gt;=40,"Media","Bassa"))))</f>
        <v/>
      </c>
      <c r="AK851" s="11">
        <f>IF(B851="","",IF(U851="",TODAY()-B851,U851-B851))</f>
        <v/>
      </c>
      <c r="AL851" s="11">
        <f>IF(B851="","",IF(M851="Vinta","Chiusa - vinta",IF(M851="Persa","Chiusa - persa",IF(AND(U851="",TODAY()-B851&gt;1),"Contattare subito",IF(AND(M851="In corso",AH851&gt;7),"Lead in stallo",IF(AND(AN851&lt;&gt;"",AN851&lt;TODAY(),M851="In corso"),"Follow-up scaduto",IF(AND(K851="Offerta",Y851="",W851&lt;&gt;"",TODAY()-W851&gt;3),"Verificare offerta","OK"))))))</f>
        <v/>
      </c>
      <c r="AM851" s="38" t="n"/>
      <c r="AN851" s="39" t="n"/>
      <c r="AO851" s="11">
        <f>IF(AND(AN851&lt;&gt;"",AN851&lt;TODAY(),M851="In corso"),1,0)</f>
        <v/>
      </c>
      <c r="AP851" s="84">
        <f>IF(B851="","",IF(OR(M851="Vinta",M851="Persa"),0,IF(AL851="Contattare subito",50,0)+IF(AL851="Follow-up scaduto",40,0)+IF(AL851="Lead in stallo",35,0)+IF(AJ851="Hot",30,IF(AJ851="Alta",20,IF(AJ851="Media",10,0)))+IF(AO851=1,10,0)+L851/10+ROW()/100000))</f>
        <v/>
      </c>
    </row>
    <row r="852">
      <c r="A852" s="2">
        <f>IF(B852="","",ROW()-1)</f>
        <v/>
      </c>
      <c r="B852" s="2" t="n"/>
      <c r="C852" s="2" t="n"/>
      <c r="D852" s="2" t="n"/>
      <c r="E852" s="2" t="n"/>
      <c r="F852" s="2" t="n"/>
      <c r="G852" s="2" t="n"/>
      <c r="H852" s="2" t="n"/>
      <c r="I852" s="2" t="n"/>
      <c r="J852" s="2" t="n"/>
      <c r="K852" s="2" t="n"/>
      <c r="L852" s="2">
        <f>IF(K852="","",IF(K852="Nuovo",1,IF(K852="Tentativo contatto",1,IF(K852="Contattato",2,IF(K852="Qualificato",4,IF(K852="Visita fissata",5,IF(K852="Visita effettuata",6,IF(K852="Trattativa",7,IF(K852="Offerta",8,IF(K852="Prenotazione",9,IF(K852="Venduto",10,""))))))))))))</f>
        <v/>
      </c>
      <c r="M852" s="2" t="n"/>
      <c r="N852" s="2">
        <f>IF(L852&gt;=4,1,0)</f>
        <v/>
      </c>
      <c r="O852" s="2">
        <f>IF(L852&gt;=6,1,0)</f>
        <v/>
      </c>
      <c r="P852" s="2">
        <f>IF(L852&gt;=7,1,0)</f>
        <v/>
      </c>
      <c r="Q852" s="2">
        <f>IF(L852&gt;=8,1,0)</f>
        <v/>
      </c>
      <c r="R852" s="2">
        <f>IF(L852&gt;=9,1,0)</f>
        <v/>
      </c>
      <c r="S852" s="2">
        <f>IF(OR(L852=10,M852="Vinta"),1,0)</f>
        <v/>
      </c>
      <c r="T852" s="2">
        <f>IF(M852="Persa",1,0)</f>
        <v/>
      </c>
      <c r="U852" s="2" t="n"/>
      <c r="V852" s="2" t="n"/>
      <c r="W852" s="2" t="n"/>
      <c r="X852" s="2" t="n"/>
      <c r="Y852" s="17" t="n"/>
      <c r="Z852" s="17" t="n"/>
      <c r="AA852" s="17" t="n"/>
      <c r="AB852" s="2" t="n"/>
      <c r="AC852" s="2">
        <f>IF(B852="","",IF(AB852="",TODAY()-B852,AB852-B852))</f>
        <v/>
      </c>
      <c r="AD852" s="2" t="n"/>
      <c r="AE852" s="2" t="n"/>
      <c r="AF852" s="2" t="n"/>
      <c r="AG852" s="37">
        <f>IF(B852="","",MAX(B852,IF(U852="",0,U852),IF(W852="",0,W852),IF(AB852="",0,AB852),IF(AN852="",0,AN852)))</f>
        <v/>
      </c>
      <c r="AH852" s="11">
        <f>IF(AG852="","",TODAY()-AG852)</f>
        <v/>
      </c>
      <c r="AI852" s="11">
        <f>IF(B852="","",MIN(100,IF(J852&gt;=300000,20,IF(J852&gt;=200000,10,5))+IF(OR(C852="Referral",C852="Passaparola"),20,IF(OR(C852="Sito web",C852="LinkedIn",C852="Email marketing"),15,10))+IF(L852&gt;=8,25,IF(L852&gt;=6,18,IF(L852&gt;=4,12,5)))+IF(AND(V852&lt;&gt;"",V852&lt;&gt;"Non risponde",V852&lt;&gt;"Non interessato"),10,0)+IF(X852="Eseguita",10,0)+IF(Z852&gt;0,15,0)))</f>
        <v/>
      </c>
      <c r="AJ852" s="11">
        <f>IF(AI852="","",IF(AI852&gt;=80,"Hot",IF(AI852&gt;=60,"Alta",IF(AI852&gt;=40,"Media","Bassa"))))</f>
        <v/>
      </c>
      <c r="AK852" s="11">
        <f>IF(B852="","",IF(U852="",TODAY()-B852,U852-B852))</f>
        <v/>
      </c>
      <c r="AL852" s="11">
        <f>IF(B852="","",IF(M852="Vinta","Chiusa - vinta",IF(M852="Persa","Chiusa - persa",IF(AND(U852="",TODAY()-B852&gt;1),"Contattare subito",IF(AND(M852="In corso",AH852&gt;7),"Lead in stallo",IF(AND(AN852&lt;&gt;"",AN852&lt;TODAY(),M852="In corso"),"Follow-up scaduto",IF(AND(K852="Offerta",Y852="",W852&lt;&gt;"",TODAY()-W852&gt;3),"Verificare offerta","OK"))))))</f>
        <v/>
      </c>
      <c r="AM852" s="38" t="n"/>
      <c r="AN852" s="39" t="n"/>
      <c r="AO852" s="11">
        <f>IF(AND(AN852&lt;&gt;"",AN852&lt;TODAY(),M852="In corso"),1,0)</f>
        <v/>
      </c>
      <c r="AP852" s="84">
        <f>IF(B852="","",IF(OR(M852="Vinta",M852="Persa"),0,IF(AL852="Contattare subito",50,0)+IF(AL852="Follow-up scaduto",40,0)+IF(AL852="Lead in stallo",35,0)+IF(AJ852="Hot",30,IF(AJ852="Alta",20,IF(AJ852="Media",10,0)))+IF(AO852=1,10,0)+L852/10+ROW()/100000))</f>
        <v/>
      </c>
    </row>
    <row r="853">
      <c r="A853" s="2">
        <f>IF(B853="","",ROW()-1)</f>
        <v/>
      </c>
      <c r="B853" s="2" t="n"/>
      <c r="C853" s="2" t="n"/>
      <c r="D853" s="2" t="n"/>
      <c r="E853" s="2" t="n"/>
      <c r="F853" s="2" t="n"/>
      <c r="G853" s="2" t="n"/>
      <c r="H853" s="2" t="n"/>
      <c r="I853" s="2" t="n"/>
      <c r="J853" s="2" t="n"/>
      <c r="K853" s="2" t="n"/>
      <c r="L853" s="2">
        <f>IF(K853="","",IF(K853="Nuovo",1,IF(K853="Tentativo contatto",1,IF(K853="Contattato",2,IF(K853="Qualificato",4,IF(K853="Visita fissata",5,IF(K853="Visita effettuata",6,IF(K853="Trattativa",7,IF(K853="Offerta",8,IF(K853="Prenotazione",9,IF(K853="Venduto",10,""))))))))))))</f>
        <v/>
      </c>
      <c r="M853" s="2" t="n"/>
      <c r="N853" s="2">
        <f>IF(L853&gt;=4,1,0)</f>
        <v/>
      </c>
      <c r="O853" s="2">
        <f>IF(L853&gt;=6,1,0)</f>
        <v/>
      </c>
      <c r="P853" s="2">
        <f>IF(L853&gt;=7,1,0)</f>
        <v/>
      </c>
      <c r="Q853" s="2">
        <f>IF(L853&gt;=8,1,0)</f>
        <v/>
      </c>
      <c r="R853" s="2">
        <f>IF(L853&gt;=9,1,0)</f>
        <v/>
      </c>
      <c r="S853" s="2">
        <f>IF(OR(L853=10,M853="Vinta"),1,0)</f>
        <v/>
      </c>
      <c r="T853" s="2">
        <f>IF(M853="Persa",1,0)</f>
        <v/>
      </c>
      <c r="U853" s="2" t="n"/>
      <c r="V853" s="2" t="n"/>
      <c r="W853" s="2" t="n"/>
      <c r="X853" s="2" t="n"/>
      <c r="Y853" s="17" t="n"/>
      <c r="Z853" s="17" t="n"/>
      <c r="AA853" s="17" t="n"/>
      <c r="AB853" s="2" t="n"/>
      <c r="AC853" s="2">
        <f>IF(B853="","",IF(AB853="",TODAY()-B853,AB853-B853))</f>
        <v/>
      </c>
      <c r="AD853" s="2" t="n"/>
      <c r="AE853" s="2" t="n"/>
      <c r="AF853" s="2" t="n"/>
      <c r="AG853" s="37">
        <f>IF(B853="","",MAX(B853,IF(U853="",0,U853),IF(W853="",0,W853),IF(AB853="",0,AB853),IF(AN853="",0,AN853)))</f>
        <v/>
      </c>
      <c r="AH853" s="11">
        <f>IF(AG853="","",TODAY()-AG853)</f>
        <v/>
      </c>
      <c r="AI853" s="11">
        <f>IF(B853="","",MIN(100,IF(J853&gt;=300000,20,IF(J853&gt;=200000,10,5))+IF(OR(C853="Referral",C853="Passaparola"),20,IF(OR(C853="Sito web",C853="LinkedIn",C853="Email marketing"),15,10))+IF(L853&gt;=8,25,IF(L853&gt;=6,18,IF(L853&gt;=4,12,5)))+IF(AND(V853&lt;&gt;"",V853&lt;&gt;"Non risponde",V853&lt;&gt;"Non interessato"),10,0)+IF(X853="Eseguita",10,0)+IF(Z853&gt;0,15,0)))</f>
        <v/>
      </c>
      <c r="AJ853" s="11">
        <f>IF(AI853="","",IF(AI853&gt;=80,"Hot",IF(AI853&gt;=60,"Alta",IF(AI853&gt;=40,"Media","Bassa"))))</f>
        <v/>
      </c>
      <c r="AK853" s="11">
        <f>IF(B853="","",IF(U853="",TODAY()-B853,U853-B853))</f>
        <v/>
      </c>
      <c r="AL853" s="11">
        <f>IF(B853="","",IF(M853="Vinta","Chiusa - vinta",IF(M853="Persa","Chiusa - persa",IF(AND(U853="",TODAY()-B853&gt;1),"Contattare subito",IF(AND(M853="In corso",AH853&gt;7),"Lead in stallo",IF(AND(AN853&lt;&gt;"",AN853&lt;TODAY(),M853="In corso"),"Follow-up scaduto",IF(AND(K853="Offerta",Y853="",W853&lt;&gt;"",TODAY()-W853&gt;3),"Verificare offerta","OK"))))))</f>
        <v/>
      </c>
      <c r="AM853" s="38" t="n"/>
      <c r="AN853" s="39" t="n"/>
      <c r="AO853" s="11">
        <f>IF(AND(AN853&lt;&gt;"",AN853&lt;TODAY(),M853="In corso"),1,0)</f>
        <v/>
      </c>
      <c r="AP853" s="84">
        <f>IF(B853="","",IF(OR(M853="Vinta",M853="Persa"),0,IF(AL853="Contattare subito",50,0)+IF(AL853="Follow-up scaduto",40,0)+IF(AL853="Lead in stallo",35,0)+IF(AJ853="Hot",30,IF(AJ853="Alta",20,IF(AJ853="Media",10,0)))+IF(AO853=1,10,0)+L853/10+ROW()/100000))</f>
        <v/>
      </c>
    </row>
    <row r="854">
      <c r="A854" s="2">
        <f>IF(B854="","",ROW()-1)</f>
        <v/>
      </c>
      <c r="B854" s="2" t="n"/>
      <c r="C854" s="2" t="n"/>
      <c r="D854" s="2" t="n"/>
      <c r="E854" s="2" t="n"/>
      <c r="F854" s="2" t="n"/>
      <c r="G854" s="2" t="n"/>
      <c r="H854" s="2" t="n"/>
      <c r="I854" s="2" t="n"/>
      <c r="J854" s="2" t="n"/>
      <c r="K854" s="2" t="n"/>
      <c r="L854" s="2">
        <f>IF(K854="","",IF(K854="Nuovo",1,IF(K854="Tentativo contatto",1,IF(K854="Contattato",2,IF(K854="Qualificato",4,IF(K854="Visita fissata",5,IF(K854="Visita effettuata",6,IF(K854="Trattativa",7,IF(K854="Offerta",8,IF(K854="Prenotazione",9,IF(K854="Venduto",10,""))))))))))))</f>
        <v/>
      </c>
      <c r="M854" s="2" t="n"/>
      <c r="N854" s="2">
        <f>IF(L854&gt;=4,1,0)</f>
        <v/>
      </c>
      <c r="O854" s="2">
        <f>IF(L854&gt;=6,1,0)</f>
        <v/>
      </c>
      <c r="P854" s="2">
        <f>IF(L854&gt;=7,1,0)</f>
        <v/>
      </c>
      <c r="Q854" s="2">
        <f>IF(L854&gt;=8,1,0)</f>
        <v/>
      </c>
      <c r="R854" s="2">
        <f>IF(L854&gt;=9,1,0)</f>
        <v/>
      </c>
      <c r="S854" s="2">
        <f>IF(OR(L854=10,M854="Vinta"),1,0)</f>
        <v/>
      </c>
      <c r="T854" s="2">
        <f>IF(M854="Persa",1,0)</f>
        <v/>
      </c>
      <c r="U854" s="2" t="n"/>
      <c r="V854" s="2" t="n"/>
      <c r="W854" s="2" t="n"/>
      <c r="X854" s="2" t="n"/>
      <c r="Y854" s="17" t="n"/>
      <c r="Z854" s="17" t="n"/>
      <c r="AA854" s="17" t="n"/>
      <c r="AB854" s="2" t="n"/>
      <c r="AC854" s="2">
        <f>IF(B854="","",IF(AB854="",TODAY()-B854,AB854-B854))</f>
        <v/>
      </c>
      <c r="AD854" s="2" t="n"/>
      <c r="AE854" s="2" t="n"/>
      <c r="AF854" s="2" t="n"/>
      <c r="AG854" s="37">
        <f>IF(B854="","",MAX(B854,IF(U854="",0,U854),IF(W854="",0,W854),IF(AB854="",0,AB854),IF(AN854="",0,AN854)))</f>
        <v/>
      </c>
      <c r="AH854" s="11">
        <f>IF(AG854="","",TODAY()-AG854)</f>
        <v/>
      </c>
      <c r="AI854" s="11">
        <f>IF(B854="","",MIN(100,IF(J854&gt;=300000,20,IF(J854&gt;=200000,10,5))+IF(OR(C854="Referral",C854="Passaparola"),20,IF(OR(C854="Sito web",C854="LinkedIn",C854="Email marketing"),15,10))+IF(L854&gt;=8,25,IF(L854&gt;=6,18,IF(L854&gt;=4,12,5)))+IF(AND(V854&lt;&gt;"",V854&lt;&gt;"Non risponde",V854&lt;&gt;"Non interessato"),10,0)+IF(X854="Eseguita",10,0)+IF(Z854&gt;0,15,0)))</f>
        <v/>
      </c>
      <c r="AJ854" s="11">
        <f>IF(AI854="","",IF(AI854&gt;=80,"Hot",IF(AI854&gt;=60,"Alta",IF(AI854&gt;=40,"Media","Bassa"))))</f>
        <v/>
      </c>
      <c r="AK854" s="11">
        <f>IF(B854="","",IF(U854="",TODAY()-B854,U854-B854))</f>
        <v/>
      </c>
      <c r="AL854" s="11">
        <f>IF(B854="","",IF(M854="Vinta","Chiusa - vinta",IF(M854="Persa","Chiusa - persa",IF(AND(U854="",TODAY()-B854&gt;1),"Contattare subito",IF(AND(M854="In corso",AH854&gt;7),"Lead in stallo",IF(AND(AN854&lt;&gt;"",AN854&lt;TODAY(),M854="In corso"),"Follow-up scaduto",IF(AND(K854="Offerta",Y854="",W854&lt;&gt;"",TODAY()-W854&gt;3),"Verificare offerta","OK"))))))</f>
        <v/>
      </c>
      <c r="AM854" s="38" t="n"/>
      <c r="AN854" s="39" t="n"/>
      <c r="AO854" s="11">
        <f>IF(AND(AN854&lt;&gt;"",AN854&lt;TODAY(),M854="In corso"),1,0)</f>
        <v/>
      </c>
      <c r="AP854" s="84">
        <f>IF(B854="","",IF(OR(M854="Vinta",M854="Persa"),0,IF(AL854="Contattare subito",50,0)+IF(AL854="Follow-up scaduto",40,0)+IF(AL854="Lead in stallo",35,0)+IF(AJ854="Hot",30,IF(AJ854="Alta",20,IF(AJ854="Media",10,0)))+IF(AO854=1,10,0)+L854/10+ROW()/100000))</f>
        <v/>
      </c>
    </row>
    <row r="855">
      <c r="A855" s="2">
        <f>IF(B855="","",ROW()-1)</f>
        <v/>
      </c>
      <c r="B855" s="2" t="n"/>
      <c r="C855" s="2" t="n"/>
      <c r="D855" s="2" t="n"/>
      <c r="E855" s="2" t="n"/>
      <c r="F855" s="2" t="n"/>
      <c r="G855" s="2" t="n"/>
      <c r="H855" s="2" t="n"/>
      <c r="I855" s="2" t="n"/>
      <c r="J855" s="2" t="n"/>
      <c r="K855" s="2" t="n"/>
      <c r="L855" s="2">
        <f>IF(K855="","",IF(K855="Nuovo",1,IF(K855="Tentativo contatto",1,IF(K855="Contattato",2,IF(K855="Qualificato",4,IF(K855="Visita fissata",5,IF(K855="Visita effettuata",6,IF(K855="Trattativa",7,IF(K855="Offerta",8,IF(K855="Prenotazione",9,IF(K855="Venduto",10,""))))))))))))</f>
        <v/>
      </c>
      <c r="M855" s="2" t="n"/>
      <c r="N855" s="2">
        <f>IF(L855&gt;=4,1,0)</f>
        <v/>
      </c>
      <c r="O855" s="2">
        <f>IF(L855&gt;=6,1,0)</f>
        <v/>
      </c>
      <c r="P855" s="2">
        <f>IF(L855&gt;=7,1,0)</f>
        <v/>
      </c>
      <c r="Q855" s="2">
        <f>IF(L855&gt;=8,1,0)</f>
        <v/>
      </c>
      <c r="R855" s="2">
        <f>IF(L855&gt;=9,1,0)</f>
        <v/>
      </c>
      <c r="S855" s="2">
        <f>IF(OR(L855=10,M855="Vinta"),1,0)</f>
        <v/>
      </c>
      <c r="T855" s="2">
        <f>IF(M855="Persa",1,0)</f>
        <v/>
      </c>
      <c r="U855" s="2" t="n"/>
      <c r="V855" s="2" t="n"/>
      <c r="W855" s="2" t="n"/>
      <c r="X855" s="2" t="n"/>
      <c r="Y855" s="17" t="n"/>
      <c r="Z855" s="17" t="n"/>
      <c r="AA855" s="17" t="n"/>
      <c r="AB855" s="2" t="n"/>
      <c r="AC855" s="2">
        <f>IF(B855="","",IF(AB855="",TODAY()-B855,AB855-B855))</f>
        <v/>
      </c>
      <c r="AD855" s="2" t="n"/>
      <c r="AE855" s="2" t="n"/>
      <c r="AF855" s="2" t="n"/>
      <c r="AG855" s="37">
        <f>IF(B855="","",MAX(B855,IF(U855="",0,U855),IF(W855="",0,W855),IF(AB855="",0,AB855),IF(AN855="",0,AN855)))</f>
        <v/>
      </c>
      <c r="AH855" s="11">
        <f>IF(AG855="","",TODAY()-AG855)</f>
        <v/>
      </c>
      <c r="AI855" s="11">
        <f>IF(B855="","",MIN(100,IF(J855&gt;=300000,20,IF(J855&gt;=200000,10,5))+IF(OR(C855="Referral",C855="Passaparola"),20,IF(OR(C855="Sito web",C855="LinkedIn",C855="Email marketing"),15,10))+IF(L855&gt;=8,25,IF(L855&gt;=6,18,IF(L855&gt;=4,12,5)))+IF(AND(V855&lt;&gt;"",V855&lt;&gt;"Non risponde",V855&lt;&gt;"Non interessato"),10,0)+IF(X855="Eseguita",10,0)+IF(Z855&gt;0,15,0)))</f>
        <v/>
      </c>
      <c r="AJ855" s="11">
        <f>IF(AI855="","",IF(AI855&gt;=80,"Hot",IF(AI855&gt;=60,"Alta",IF(AI855&gt;=40,"Media","Bassa"))))</f>
        <v/>
      </c>
      <c r="AK855" s="11">
        <f>IF(B855="","",IF(U855="",TODAY()-B855,U855-B855))</f>
        <v/>
      </c>
      <c r="AL855" s="11">
        <f>IF(B855="","",IF(M855="Vinta","Chiusa - vinta",IF(M855="Persa","Chiusa - persa",IF(AND(U855="",TODAY()-B855&gt;1),"Contattare subito",IF(AND(M855="In corso",AH855&gt;7),"Lead in stallo",IF(AND(AN855&lt;&gt;"",AN855&lt;TODAY(),M855="In corso"),"Follow-up scaduto",IF(AND(K855="Offerta",Y855="",W855&lt;&gt;"",TODAY()-W855&gt;3),"Verificare offerta","OK"))))))</f>
        <v/>
      </c>
      <c r="AM855" s="38" t="n"/>
      <c r="AN855" s="39" t="n"/>
      <c r="AO855" s="11">
        <f>IF(AND(AN855&lt;&gt;"",AN855&lt;TODAY(),M855="In corso"),1,0)</f>
        <v/>
      </c>
      <c r="AP855" s="84">
        <f>IF(B855="","",IF(OR(M855="Vinta",M855="Persa"),0,IF(AL855="Contattare subito",50,0)+IF(AL855="Follow-up scaduto",40,0)+IF(AL855="Lead in stallo",35,0)+IF(AJ855="Hot",30,IF(AJ855="Alta",20,IF(AJ855="Media",10,0)))+IF(AO855=1,10,0)+L855/10+ROW()/100000))</f>
        <v/>
      </c>
    </row>
    <row r="856">
      <c r="A856" s="2">
        <f>IF(B856="","",ROW()-1)</f>
        <v/>
      </c>
      <c r="B856" s="2" t="n"/>
      <c r="C856" s="2" t="n"/>
      <c r="D856" s="2" t="n"/>
      <c r="E856" s="2" t="n"/>
      <c r="F856" s="2" t="n"/>
      <c r="G856" s="2" t="n"/>
      <c r="H856" s="2" t="n"/>
      <c r="I856" s="2" t="n"/>
      <c r="J856" s="2" t="n"/>
      <c r="K856" s="2" t="n"/>
      <c r="L856" s="2">
        <f>IF(K856="","",IF(K856="Nuovo",1,IF(K856="Tentativo contatto",1,IF(K856="Contattato",2,IF(K856="Qualificato",4,IF(K856="Visita fissata",5,IF(K856="Visita effettuata",6,IF(K856="Trattativa",7,IF(K856="Offerta",8,IF(K856="Prenotazione",9,IF(K856="Venduto",10,""))))))))))))</f>
        <v/>
      </c>
      <c r="M856" s="2" t="n"/>
      <c r="N856" s="2">
        <f>IF(L856&gt;=4,1,0)</f>
        <v/>
      </c>
      <c r="O856" s="2">
        <f>IF(L856&gt;=6,1,0)</f>
        <v/>
      </c>
      <c r="P856" s="2">
        <f>IF(L856&gt;=7,1,0)</f>
        <v/>
      </c>
      <c r="Q856" s="2">
        <f>IF(L856&gt;=8,1,0)</f>
        <v/>
      </c>
      <c r="R856" s="2">
        <f>IF(L856&gt;=9,1,0)</f>
        <v/>
      </c>
      <c r="S856" s="2">
        <f>IF(OR(L856=10,M856="Vinta"),1,0)</f>
        <v/>
      </c>
      <c r="T856" s="2">
        <f>IF(M856="Persa",1,0)</f>
        <v/>
      </c>
      <c r="U856" s="2" t="n"/>
      <c r="V856" s="2" t="n"/>
      <c r="W856" s="2" t="n"/>
      <c r="X856" s="2" t="n"/>
      <c r="Y856" s="17" t="n"/>
      <c r="Z856" s="17" t="n"/>
      <c r="AA856" s="17" t="n"/>
      <c r="AB856" s="2" t="n"/>
      <c r="AC856" s="2">
        <f>IF(B856="","",IF(AB856="",TODAY()-B856,AB856-B856))</f>
        <v/>
      </c>
      <c r="AD856" s="2" t="n"/>
      <c r="AE856" s="2" t="n"/>
      <c r="AF856" s="2" t="n"/>
      <c r="AG856" s="37">
        <f>IF(B856="","",MAX(B856,IF(U856="",0,U856),IF(W856="",0,W856),IF(AB856="",0,AB856),IF(AN856="",0,AN856)))</f>
        <v/>
      </c>
      <c r="AH856" s="11">
        <f>IF(AG856="","",TODAY()-AG856)</f>
        <v/>
      </c>
      <c r="AI856" s="11">
        <f>IF(B856="","",MIN(100,IF(J856&gt;=300000,20,IF(J856&gt;=200000,10,5))+IF(OR(C856="Referral",C856="Passaparola"),20,IF(OR(C856="Sito web",C856="LinkedIn",C856="Email marketing"),15,10))+IF(L856&gt;=8,25,IF(L856&gt;=6,18,IF(L856&gt;=4,12,5)))+IF(AND(V856&lt;&gt;"",V856&lt;&gt;"Non risponde",V856&lt;&gt;"Non interessato"),10,0)+IF(X856="Eseguita",10,0)+IF(Z856&gt;0,15,0)))</f>
        <v/>
      </c>
      <c r="AJ856" s="11">
        <f>IF(AI856="","",IF(AI856&gt;=80,"Hot",IF(AI856&gt;=60,"Alta",IF(AI856&gt;=40,"Media","Bassa"))))</f>
        <v/>
      </c>
      <c r="AK856" s="11">
        <f>IF(B856="","",IF(U856="",TODAY()-B856,U856-B856))</f>
        <v/>
      </c>
      <c r="AL856" s="11">
        <f>IF(B856="","",IF(M856="Vinta","Chiusa - vinta",IF(M856="Persa","Chiusa - persa",IF(AND(U856="",TODAY()-B856&gt;1),"Contattare subito",IF(AND(M856="In corso",AH856&gt;7),"Lead in stallo",IF(AND(AN856&lt;&gt;"",AN856&lt;TODAY(),M856="In corso"),"Follow-up scaduto",IF(AND(K856="Offerta",Y856="",W856&lt;&gt;"",TODAY()-W856&gt;3),"Verificare offerta","OK"))))))</f>
        <v/>
      </c>
      <c r="AM856" s="38" t="n"/>
      <c r="AN856" s="39" t="n"/>
      <c r="AO856" s="11">
        <f>IF(AND(AN856&lt;&gt;"",AN856&lt;TODAY(),M856="In corso"),1,0)</f>
        <v/>
      </c>
      <c r="AP856" s="84">
        <f>IF(B856="","",IF(OR(M856="Vinta",M856="Persa"),0,IF(AL856="Contattare subito",50,0)+IF(AL856="Follow-up scaduto",40,0)+IF(AL856="Lead in stallo",35,0)+IF(AJ856="Hot",30,IF(AJ856="Alta",20,IF(AJ856="Media",10,0)))+IF(AO856=1,10,0)+L856/10+ROW()/100000))</f>
        <v/>
      </c>
    </row>
    <row r="857">
      <c r="A857" s="2">
        <f>IF(B857="","",ROW()-1)</f>
        <v/>
      </c>
      <c r="B857" s="2" t="n"/>
      <c r="C857" s="2" t="n"/>
      <c r="D857" s="2" t="n"/>
      <c r="E857" s="2" t="n"/>
      <c r="F857" s="2" t="n"/>
      <c r="G857" s="2" t="n"/>
      <c r="H857" s="2" t="n"/>
      <c r="I857" s="2" t="n"/>
      <c r="J857" s="2" t="n"/>
      <c r="K857" s="2" t="n"/>
      <c r="L857" s="2">
        <f>IF(K857="","",IF(K857="Nuovo",1,IF(K857="Tentativo contatto",1,IF(K857="Contattato",2,IF(K857="Qualificato",4,IF(K857="Visita fissata",5,IF(K857="Visita effettuata",6,IF(K857="Trattativa",7,IF(K857="Offerta",8,IF(K857="Prenotazione",9,IF(K857="Venduto",10,""))))))))))))</f>
        <v/>
      </c>
      <c r="M857" s="2" t="n"/>
      <c r="N857" s="2">
        <f>IF(L857&gt;=4,1,0)</f>
        <v/>
      </c>
      <c r="O857" s="2">
        <f>IF(L857&gt;=6,1,0)</f>
        <v/>
      </c>
      <c r="P857" s="2">
        <f>IF(L857&gt;=7,1,0)</f>
        <v/>
      </c>
      <c r="Q857" s="2">
        <f>IF(L857&gt;=8,1,0)</f>
        <v/>
      </c>
      <c r="R857" s="2">
        <f>IF(L857&gt;=9,1,0)</f>
        <v/>
      </c>
      <c r="S857" s="2">
        <f>IF(OR(L857=10,M857="Vinta"),1,0)</f>
        <v/>
      </c>
      <c r="T857" s="2">
        <f>IF(M857="Persa",1,0)</f>
        <v/>
      </c>
      <c r="U857" s="2" t="n"/>
      <c r="V857" s="2" t="n"/>
      <c r="W857" s="2" t="n"/>
      <c r="X857" s="2" t="n"/>
      <c r="Y857" s="17" t="n"/>
      <c r="Z857" s="17" t="n"/>
      <c r="AA857" s="17" t="n"/>
      <c r="AB857" s="2" t="n"/>
      <c r="AC857" s="2">
        <f>IF(B857="","",IF(AB857="",TODAY()-B857,AB857-B857))</f>
        <v/>
      </c>
      <c r="AD857" s="2" t="n"/>
      <c r="AE857" s="2" t="n"/>
      <c r="AF857" s="2" t="n"/>
      <c r="AG857" s="37">
        <f>IF(B857="","",MAX(B857,IF(U857="",0,U857),IF(W857="",0,W857),IF(AB857="",0,AB857),IF(AN857="",0,AN857)))</f>
        <v/>
      </c>
      <c r="AH857" s="11">
        <f>IF(AG857="","",TODAY()-AG857)</f>
        <v/>
      </c>
      <c r="AI857" s="11">
        <f>IF(B857="","",MIN(100,IF(J857&gt;=300000,20,IF(J857&gt;=200000,10,5))+IF(OR(C857="Referral",C857="Passaparola"),20,IF(OR(C857="Sito web",C857="LinkedIn",C857="Email marketing"),15,10))+IF(L857&gt;=8,25,IF(L857&gt;=6,18,IF(L857&gt;=4,12,5)))+IF(AND(V857&lt;&gt;"",V857&lt;&gt;"Non risponde",V857&lt;&gt;"Non interessato"),10,0)+IF(X857="Eseguita",10,0)+IF(Z857&gt;0,15,0)))</f>
        <v/>
      </c>
      <c r="AJ857" s="11">
        <f>IF(AI857="","",IF(AI857&gt;=80,"Hot",IF(AI857&gt;=60,"Alta",IF(AI857&gt;=40,"Media","Bassa"))))</f>
        <v/>
      </c>
      <c r="AK857" s="11">
        <f>IF(B857="","",IF(U857="",TODAY()-B857,U857-B857))</f>
        <v/>
      </c>
      <c r="AL857" s="11">
        <f>IF(B857="","",IF(M857="Vinta","Chiusa - vinta",IF(M857="Persa","Chiusa - persa",IF(AND(U857="",TODAY()-B857&gt;1),"Contattare subito",IF(AND(M857="In corso",AH857&gt;7),"Lead in stallo",IF(AND(AN857&lt;&gt;"",AN857&lt;TODAY(),M857="In corso"),"Follow-up scaduto",IF(AND(K857="Offerta",Y857="",W857&lt;&gt;"",TODAY()-W857&gt;3),"Verificare offerta","OK"))))))</f>
        <v/>
      </c>
      <c r="AM857" s="38" t="n"/>
      <c r="AN857" s="39" t="n"/>
      <c r="AO857" s="11">
        <f>IF(AND(AN857&lt;&gt;"",AN857&lt;TODAY(),M857="In corso"),1,0)</f>
        <v/>
      </c>
      <c r="AP857" s="84">
        <f>IF(B857="","",IF(OR(M857="Vinta",M857="Persa"),0,IF(AL857="Contattare subito",50,0)+IF(AL857="Follow-up scaduto",40,0)+IF(AL857="Lead in stallo",35,0)+IF(AJ857="Hot",30,IF(AJ857="Alta",20,IF(AJ857="Media",10,0)))+IF(AO857=1,10,0)+L857/10+ROW()/100000))</f>
        <v/>
      </c>
    </row>
    <row r="858">
      <c r="A858" s="2">
        <f>IF(B858="","",ROW()-1)</f>
        <v/>
      </c>
      <c r="B858" s="2" t="n"/>
      <c r="C858" s="2" t="n"/>
      <c r="D858" s="2" t="n"/>
      <c r="E858" s="2" t="n"/>
      <c r="F858" s="2" t="n"/>
      <c r="G858" s="2" t="n"/>
      <c r="H858" s="2" t="n"/>
      <c r="I858" s="2" t="n"/>
      <c r="J858" s="2" t="n"/>
      <c r="K858" s="2" t="n"/>
      <c r="L858" s="2">
        <f>IF(K858="","",IF(K858="Nuovo",1,IF(K858="Tentativo contatto",1,IF(K858="Contattato",2,IF(K858="Qualificato",4,IF(K858="Visita fissata",5,IF(K858="Visita effettuata",6,IF(K858="Trattativa",7,IF(K858="Offerta",8,IF(K858="Prenotazione",9,IF(K858="Venduto",10,""))))))))))))</f>
        <v/>
      </c>
      <c r="M858" s="2" t="n"/>
      <c r="N858" s="2">
        <f>IF(L858&gt;=4,1,0)</f>
        <v/>
      </c>
      <c r="O858" s="2">
        <f>IF(L858&gt;=6,1,0)</f>
        <v/>
      </c>
      <c r="P858" s="2">
        <f>IF(L858&gt;=7,1,0)</f>
        <v/>
      </c>
      <c r="Q858" s="2">
        <f>IF(L858&gt;=8,1,0)</f>
        <v/>
      </c>
      <c r="R858" s="2">
        <f>IF(L858&gt;=9,1,0)</f>
        <v/>
      </c>
      <c r="S858" s="2">
        <f>IF(OR(L858=10,M858="Vinta"),1,0)</f>
        <v/>
      </c>
      <c r="T858" s="2">
        <f>IF(M858="Persa",1,0)</f>
        <v/>
      </c>
      <c r="U858" s="2" t="n"/>
      <c r="V858" s="2" t="n"/>
      <c r="W858" s="2" t="n"/>
      <c r="X858" s="2" t="n"/>
      <c r="Y858" s="17" t="n"/>
      <c r="Z858" s="17" t="n"/>
      <c r="AA858" s="17" t="n"/>
      <c r="AB858" s="2" t="n"/>
      <c r="AC858" s="2">
        <f>IF(B858="","",IF(AB858="",TODAY()-B858,AB858-B858))</f>
        <v/>
      </c>
      <c r="AD858" s="2" t="n"/>
      <c r="AE858" s="2" t="n"/>
      <c r="AF858" s="2" t="n"/>
      <c r="AG858" s="37">
        <f>IF(B858="","",MAX(B858,IF(U858="",0,U858),IF(W858="",0,W858),IF(AB858="",0,AB858),IF(AN858="",0,AN858)))</f>
        <v/>
      </c>
      <c r="AH858" s="11">
        <f>IF(AG858="","",TODAY()-AG858)</f>
        <v/>
      </c>
      <c r="AI858" s="11">
        <f>IF(B858="","",MIN(100,IF(J858&gt;=300000,20,IF(J858&gt;=200000,10,5))+IF(OR(C858="Referral",C858="Passaparola"),20,IF(OR(C858="Sito web",C858="LinkedIn",C858="Email marketing"),15,10))+IF(L858&gt;=8,25,IF(L858&gt;=6,18,IF(L858&gt;=4,12,5)))+IF(AND(V858&lt;&gt;"",V858&lt;&gt;"Non risponde",V858&lt;&gt;"Non interessato"),10,0)+IF(X858="Eseguita",10,0)+IF(Z858&gt;0,15,0)))</f>
        <v/>
      </c>
      <c r="AJ858" s="11">
        <f>IF(AI858="","",IF(AI858&gt;=80,"Hot",IF(AI858&gt;=60,"Alta",IF(AI858&gt;=40,"Media","Bassa"))))</f>
        <v/>
      </c>
      <c r="AK858" s="11">
        <f>IF(B858="","",IF(U858="",TODAY()-B858,U858-B858))</f>
        <v/>
      </c>
      <c r="AL858" s="11">
        <f>IF(B858="","",IF(M858="Vinta","Chiusa - vinta",IF(M858="Persa","Chiusa - persa",IF(AND(U858="",TODAY()-B858&gt;1),"Contattare subito",IF(AND(M858="In corso",AH858&gt;7),"Lead in stallo",IF(AND(AN858&lt;&gt;"",AN858&lt;TODAY(),M858="In corso"),"Follow-up scaduto",IF(AND(K858="Offerta",Y858="",W858&lt;&gt;"",TODAY()-W858&gt;3),"Verificare offerta","OK"))))))</f>
        <v/>
      </c>
      <c r="AM858" s="38" t="n"/>
      <c r="AN858" s="39" t="n"/>
      <c r="AO858" s="11">
        <f>IF(AND(AN858&lt;&gt;"",AN858&lt;TODAY(),M858="In corso"),1,0)</f>
        <v/>
      </c>
      <c r="AP858" s="84">
        <f>IF(B858="","",IF(OR(M858="Vinta",M858="Persa"),0,IF(AL858="Contattare subito",50,0)+IF(AL858="Follow-up scaduto",40,0)+IF(AL858="Lead in stallo",35,0)+IF(AJ858="Hot",30,IF(AJ858="Alta",20,IF(AJ858="Media",10,0)))+IF(AO858=1,10,0)+L858/10+ROW()/100000))</f>
        <v/>
      </c>
    </row>
    <row r="859">
      <c r="A859" s="2">
        <f>IF(B859="","",ROW()-1)</f>
        <v/>
      </c>
      <c r="B859" s="2" t="n"/>
      <c r="C859" s="2" t="n"/>
      <c r="D859" s="2" t="n"/>
      <c r="E859" s="2" t="n"/>
      <c r="F859" s="2" t="n"/>
      <c r="G859" s="2" t="n"/>
      <c r="H859" s="2" t="n"/>
      <c r="I859" s="2" t="n"/>
      <c r="J859" s="2" t="n"/>
      <c r="K859" s="2" t="n"/>
      <c r="L859" s="2">
        <f>IF(K859="","",IF(K859="Nuovo",1,IF(K859="Tentativo contatto",1,IF(K859="Contattato",2,IF(K859="Qualificato",4,IF(K859="Visita fissata",5,IF(K859="Visita effettuata",6,IF(K859="Trattativa",7,IF(K859="Offerta",8,IF(K859="Prenotazione",9,IF(K859="Venduto",10,""))))))))))))</f>
        <v/>
      </c>
      <c r="M859" s="2" t="n"/>
      <c r="N859" s="2">
        <f>IF(L859&gt;=4,1,0)</f>
        <v/>
      </c>
      <c r="O859" s="2">
        <f>IF(L859&gt;=6,1,0)</f>
        <v/>
      </c>
      <c r="P859" s="2">
        <f>IF(L859&gt;=7,1,0)</f>
        <v/>
      </c>
      <c r="Q859" s="2">
        <f>IF(L859&gt;=8,1,0)</f>
        <v/>
      </c>
      <c r="R859" s="2">
        <f>IF(L859&gt;=9,1,0)</f>
        <v/>
      </c>
      <c r="S859" s="2">
        <f>IF(OR(L859=10,M859="Vinta"),1,0)</f>
        <v/>
      </c>
      <c r="T859" s="2">
        <f>IF(M859="Persa",1,0)</f>
        <v/>
      </c>
      <c r="U859" s="2" t="n"/>
      <c r="V859" s="2" t="n"/>
      <c r="W859" s="2" t="n"/>
      <c r="X859" s="2" t="n"/>
      <c r="Y859" s="17" t="n"/>
      <c r="Z859" s="17" t="n"/>
      <c r="AA859" s="17" t="n"/>
      <c r="AB859" s="2" t="n"/>
      <c r="AC859" s="2">
        <f>IF(B859="","",IF(AB859="",TODAY()-B859,AB859-B859))</f>
        <v/>
      </c>
      <c r="AD859" s="2" t="n"/>
      <c r="AE859" s="2" t="n"/>
      <c r="AF859" s="2" t="n"/>
      <c r="AG859" s="37">
        <f>IF(B859="","",MAX(B859,IF(U859="",0,U859),IF(W859="",0,W859),IF(AB859="",0,AB859),IF(AN859="",0,AN859)))</f>
        <v/>
      </c>
      <c r="AH859" s="11">
        <f>IF(AG859="","",TODAY()-AG859)</f>
        <v/>
      </c>
      <c r="AI859" s="11">
        <f>IF(B859="","",MIN(100,IF(J859&gt;=300000,20,IF(J859&gt;=200000,10,5))+IF(OR(C859="Referral",C859="Passaparola"),20,IF(OR(C859="Sito web",C859="LinkedIn",C859="Email marketing"),15,10))+IF(L859&gt;=8,25,IF(L859&gt;=6,18,IF(L859&gt;=4,12,5)))+IF(AND(V859&lt;&gt;"",V859&lt;&gt;"Non risponde",V859&lt;&gt;"Non interessato"),10,0)+IF(X859="Eseguita",10,0)+IF(Z859&gt;0,15,0)))</f>
        <v/>
      </c>
      <c r="AJ859" s="11">
        <f>IF(AI859="","",IF(AI859&gt;=80,"Hot",IF(AI859&gt;=60,"Alta",IF(AI859&gt;=40,"Media","Bassa"))))</f>
        <v/>
      </c>
      <c r="AK859" s="11">
        <f>IF(B859="","",IF(U859="",TODAY()-B859,U859-B859))</f>
        <v/>
      </c>
      <c r="AL859" s="11">
        <f>IF(B859="","",IF(M859="Vinta","Chiusa - vinta",IF(M859="Persa","Chiusa - persa",IF(AND(U859="",TODAY()-B859&gt;1),"Contattare subito",IF(AND(M859="In corso",AH859&gt;7),"Lead in stallo",IF(AND(AN859&lt;&gt;"",AN859&lt;TODAY(),M859="In corso"),"Follow-up scaduto",IF(AND(K859="Offerta",Y859="",W859&lt;&gt;"",TODAY()-W859&gt;3),"Verificare offerta","OK"))))))</f>
        <v/>
      </c>
      <c r="AM859" s="38" t="n"/>
      <c r="AN859" s="39" t="n"/>
      <c r="AO859" s="11">
        <f>IF(AND(AN859&lt;&gt;"",AN859&lt;TODAY(),M859="In corso"),1,0)</f>
        <v/>
      </c>
      <c r="AP859" s="84">
        <f>IF(B859="","",IF(OR(M859="Vinta",M859="Persa"),0,IF(AL859="Contattare subito",50,0)+IF(AL859="Follow-up scaduto",40,0)+IF(AL859="Lead in stallo",35,0)+IF(AJ859="Hot",30,IF(AJ859="Alta",20,IF(AJ859="Media",10,0)))+IF(AO859=1,10,0)+L859/10+ROW()/100000))</f>
        <v/>
      </c>
    </row>
    <row r="860">
      <c r="A860" s="2">
        <f>IF(B860="","",ROW()-1)</f>
        <v/>
      </c>
      <c r="B860" s="2" t="n"/>
      <c r="C860" s="2" t="n"/>
      <c r="D860" s="2" t="n"/>
      <c r="E860" s="2" t="n"/>
      <c r="F860" s="2" t="n"/>
      <c r="G860" s="2" t="n"/>
      <c r="H860" s="2" t="n"/>
      <c r="I860" s="2" t="n"/>
      <c r="J860" s="2" t="n"/>
      <c r="K860" s="2" t="n"/>
      <c r="L860" s="2">
        <f>IF(K860="","",IF(K860="Nuovo",1,IF(K860="Tentativo contatto",1,IF(K860="Contattato",2,IF(K860="Qualificato",4,IF(K860="Visita fissata",5,IF(K860="Visita effettuata",6,IF(K860="Trattativa",7,IF(K860="Offerta",8,IF(K860="Prenotazione",9,IF(K860="Venduto",10,""))))))))))))</f>
        <v/>
      </c>
      <c r="M860" s="2" t="n"/>
      <c r="N860" s="2">
        <f>IF(L860&gt;=4,1,0)</f>
        <v/>
      </c>
      <c r="O860" s="2">
        <f>IF(L860&gt;=6,1,0)</f>
        <v/>
      </c>
      <c r="P860" s="2">
        <f>IF(L860&gt;=7,1,0)</f>
        <v/>
      </c>
      <c r="Q860" s="2">
        <f>IF(L860&gt;=8,1,0)</f>
        <v/>
      </c>
      <c r="R860" s="2">
        <f>IF(L860&gt;=9,1,0)</f>
        <v/>
      </c>
      <c r="S860" s="2">
        <f>IF(OR(L860=10,M860="Vinta"),1,0)</f>
        <v/>
      </c>
      <c r="T860" s="2">
        <f>IF(M860="Persa",1,0)</f>
        <v/>
      </c>
      <c r="U860" s="2" t="n"/>
      <c r="V860" s="2" t="n"/>
      <c r="W860" s="2" t="n"/>
      <c r="X860" s="2" t="n"/>
      <c r="Y860" s="17" t="n"/>
      <c r="Z860" s="17" t="n"/>
      <c r="AA860" s="17" t="n"/>
      <c r="AB860" s="2" t="n"/>
      <c r="AC860" s="2">
        <f>IF(B860="","",IF(AB860="",TODAY()-B860,AB860-B860))</f>
        <v/>
      </c>
      <c r="AD860" s="2" t="n"/>
      <c r="AE860" s="2" t="n"/>
      <c r="AF860" s="2" t="n"/>
      <c r="AG860" s="37">
        <f>IF(B860="","",MAX(B860,IF(U860="",0,U860),IF(W860="",0,W860),IF(AB860="",0,AB860),IF(AN860="",0,AN860)))</f>
        <v/>
      </c>
      <c r="AH860" s="11">
        <f>IF(AG860="","",TODAY()-AG860)</f>
        <v/>
      </c>
      <c r="AI860" s="11">
        <f>IF(B860="","",MIN(100,IF(J860&gt;=300000,20,IF(J860&gt;=200000,10,5))+IF(OR(C860="Referral",C860="Passaparola"),20,IF(OR(C860="Sito web",C860="LinkedIn",C860="Email marketing"),15,10))+IF(L860&gt;=8,25,IF(L860&gt;=6,18,IF(L860&gt;=4,12,5)))+IF(AND(V860&lt;&gt;"",V860&lt;&gt;"Non risponde",V860&lt;&gt;"Non interessato"),10,0)+IF(X860="Eseguita",10,0)+IF(Z860&gt;0,15,0)))</f>
        <v/>
      </c>
      <c r="AJ860" s="11">
        <f>IF(AI860="","",IF(AI860&gt;=80,"Hot",IF(AI860&gt;=60,"Alta",IF(AI860&gt;=40,"Media","Bassa"))))</f>
        <v/>
      </c>
      <c r="AK860" s="11">
        <f>IF(B860="","",IF(U860="",TODAY()-B860,U860-B860))</f>
        <v/>
      </c>
      <c r="AL860" s="11">
        <f>IF(B860="","",IF(M860="Vinta","Chiusa - vinta",IF(M860="Persa","Chiusa - persa",IF(AND(U860="",TODAY()-B860&gt;1),"Contattare subito",IF(AND(M860="In corso",AH860&gt;7),"Lead in stallo",IF(AND(AN860&lt;&gt;"",AN860&lt;TODAY(),M860="In corso"),"Follow-up scaduto",IF(AND(K860="Offerta",Y860="",W860&lt;&gt;"",TODAY()-W860&gt;3),"Verificare offerta","OK"))))))</f>
        <v/>
      </c>
      <c r="AM860" s="38" t="n"/>
      <c r="AN860" s="39" t="n"/>
      <c r="AO860" s="11">
        <f>IF(AND(AN860&lt;&gt;"",AN860&lt;TODAY(),M860="In corso"),1,0)</f>
        <v/>
      </c>
      <c r="AP860" s="84">
        <f>IF(B860="","",IF(OR(M860="Vinta",M860="Persa"),0,IF(AL860="Contattare subito",50,0)+IF(AL860="Follow-up scaduto",40,0)+IF(AL860="Lead in stallo",35,0)+IF(AJ860="Hot",30,IF(AJ860="Alta",20,IF(AJ860="Media",10,0)))+IF(AO860=1,10,0)+L860/10+ROW()/100000))</f>
        <v/>
      </c>
    </row>
    <row r="861">
      <c r="A861" s="2">
        <f>IF(B861="","",ROW()-1)</f>
        <v/>
      </c>
      <c r="B861" s="2" t="n"/>
      <c r="C861" s="2" t="n"/>
      <c r="D861" s="2" t="n"/>
      <c r="E861" s="2" t="n"/>
      <c r="F861" s="2" t="n"/>
      <c r="G861" s="2" t="n"/>
      <c r="H861" s="2" t="n"/>
      <c r="I861" s="2" t="n"/>
      <c r="J861" s="2" t="n"/>
      <c r="K861" s="2" t="n"/>
      <c r="L861" s="2">
        <f>IF(K861="","",IF(K861="Nuovo",1,IF(K861="Tentativo contatto",1,IF(K861="Contattato",2,IF(K861="Qualificato",4,IF(K861="Visita fissata",5,IF(K861="Visita effettuata",6,IF(K861="Trattativa",7,IF(K861="Offerta",8,IF(K861="Prenotazione",9,IF(K861="Venduto",10,""))))))))))))</f>
        <v/>
      </c>
      <c r="M861" s="2" t="n"/>
      <c r="N861" s="2">
        <f>IF(L861&gt;=4,1,0)</f>
        <v/>
      </c>
      <c r="O861" s="2">
        <f>IF(L861&gt;=6,1,0)</f>
        <v/>
      </c>
      <c r="P861" s="2">
        <f>IF(L861&gt;=7,1,0)</f>
        <v/>
      </c>
      <c r="Q861" s="2">
        <f>IF(L861&gt;=8,1,0)</f>
        <v/>
      </c>
      <c r="R861" s="2">
        <f>IF(L861&gt;=9,1,0)</f>
        <v/>
      </c>
      <c r="S861" s="2">
        <f>IF(OR(L861=10,M861="Vinta"),1,0)</f>
        <v/>
      </c>
      <c r="T861" s="2">
        <f>IF(M861="Persa",1,0)</f>
        <v/>
      </c>
      <c r="U861" s="2" t="n"/>
      <c r="V861" s="2" t="n"/>
      <c r="W861" s="2" t="n"/>
      <c r="X861" s="2" t="n"/>
      <c r="Y861" s="17" t="n"/>
      <c r="Z861" s="17" t="n"/>
      <c r="AA861" s="17" t="n"/>
      <c r="AB861" s="2" t="n"/>
      <c r="AC861" s="2">
        <f>IF(B861="","",IF(AB861="",TODAY()-B861,AB861-B861))</f>
        <v/>
      </c>
      <c r="AD861" s="2" t="n"/>
      <c r="AE861" s="2" t="n"/>
      <c r="AF861" s="2" t="n"/>
      <c r="AG861" s="37">
        <f>IF(B861="","",MAX(B861,IF(U861="",0,U861),IF(W861="",0,W861),IF(AB861="",0,AB861),IF(AN861="",0,AN861)))</f>
        <v/>
      </c>
      <c r="AH861" s="11">
        <f>IF(AG861="","",TODAY()-AG861)</f>
        <v/>
      </c>
      <c r="AI861" s="11">
        <f>IF(B861="","",MIN(100,IF(J861&gt;=300000,20,IF(J861&gt;=200000,10,5))+IF(OR(C861="Referral",C861="Passaparola"),20,IF(OR(C861="Sito web",C861="LinkedIn",C861="Email marketing"),15,10))+IF(L861&gt;=8,25,IF(L861&gt;=6,18,IF(L861&gt;=4,12,5)))+IF(AND(V861&lt;&gt;"",V861&lt;&gt;"Non risponde",V861&lt;&gt;"Non interessato"),10,0)+IF(X861="Eseguita",10,0)+IF(Z861&gt;0,15,0)))</f>
        <v/>
      </c>
      <c r="AJ861" s="11">
        <f>IF(AI861="","",IF(AI861&gt;=80,"Hot",IF(AI861&gt;=60,"Alta",IF(AI861&gt;=40,"Media","Bassa"))))</f>
        <v/>
      </c>
      <c r="AK861" s="11">
        <f>IF(B861="","",IF(U861="",TODAY()-B861,U861-B861))</f>
        <v/>
      </c>
      <c r="AL861" s="11">
        <f>IF(B861="","",IF(M861="Vinta","Chiusa - vinta",IF(M861="Persa","Chiusa - persa",IF(AND(U861="",TODAY()-B861&gt;1),"Contattare subito",IF(AND(M861="In corso",AH861&gt;7),"Lead in stallo",IF(AND(AN861&lt;&gt;"",AN861&lt;TODAY(),M861="In corso"),"Follow-up scaduto",IF(AND(K861="Offerta",Y861="",W861&lt;&gt;"",TODAY()-W861&gt;3),"Verificare offerta","OK"))))))</f>
        <v/>
      </c>
      <c r="AM861" s="38" t="n"/>
      <c r="AN861" s="39" t="n"/>
      <c r="AO861" s="11">
        <f>IF(AND(AN861&lt;&gt;"",AN861&lt;TODAY(),M861="In corso"),1,0)</f>
        <v/>
      </c>
      <c r="AP861" s="84">
        <f>IF(B861="","",IF(OR(M861="Vinta",M861="Persa"),0,IF(AL861="Contattare subito",50,0)+IF(AL861="Follow-up scaduto",40,0)+IF(AL861="Lead in stallo",35,0)+IF(AJ861="Hot",30,IF(AJ861="Alta",20,IF(AJ861="Media",10,0)))+IF(AO861=1,10,0)+L861/10+ROW()/100000))</f>
        <v/>
      </c>
    </row>
    <row r="862">
      <c r="A862" s="2">
        <f>IF(B862="","",ROW()-1)</f>
        <v/>
      </c>
      <c r="B862" s="2" t="n"/>
      <c r="C862" s="2" t="n"/>
      <c r="D862" s="2" t="n"/>
      <c r="E862" s="2" t="n"/>
      <c r="F862" s="2" t="n"/>
      <c r="G862" s="2" t="n"/>
      <c r="H862" s="2" t="n"/>
      <c r="I862" s="2" t="n"/>
      <c r="J862" s="2" t="n"/>
      <c r="K862" s="2" t="n"/>
      <c r="L862" s="2">
        <f>IF(K862="","",IF(K862="Nuovo",1,IF(K862="Tentativo contatto",1,IF(K862="Contattato",2,IF(K862="Qualificato",4,IF(K862="Visita fissata",5,IF(K862="Visita effettuata",6,IF(K862="Trattativa",7,IF(K862="Offerta",8,IF(K862="Prenotazione",9,IF(K862="Venduto",10,""))))))))))))</f>
        <v/>
      </c>
      <c r="M862" s="2" t="n"/>
      <c r="N862" s="2">
        <f>IF(L862&gt;=4,1,0)</f>
        <v/>
      </c>
      <c r="O862" s="2">
        <f>IF(L862&gt;=6,1,0)</f>
        <v/>
      </c>
      <c r="P862" s="2">
        <f>IF(L862&gt;=7,1,0)</f>
        <v/>
      </c>
      <c r="Q862" s="2">
        <f>IF(L862&gt;=8,1,0)</f>
        <v/>
      </c>
      <c r="R862" s="2">
        <f>IF(L862&gt;=9,1,0)</f>
        <v/>
      </c>
      <c r="S862" s="2">
        <f>IF(OR(L862=10,M862="Vinta"),1,0)</f>
        <v/>
      </c>
      <c r="T862" s="2">
        <f>IF(M862="Persa",1,0)</f>
        <v/>
      </c>
      <c r="U862" s="2" t="n"/>
      <c r="V862" s="2" t="n"/>
      <c r="W862" s="2" t="n"/>
      <c r="X862" s="2" t="n"/>
      <c r="Y862" s="17" t="n"/>
      <c r="Z862" s="17" t="n"/>
      <c r="AA862" s="17" t="n"/>
      <c r="AB862" s="2" t="n"/>
      <c r="AC862" s="2">
        <f>IF(B862="","",IF(AB862="",TODAY()-B862,AB862-B862))</f>
        <v/>
      </c>
      <c r="AD862" s="2" t="n"/>
      <c r="AE862" s="2" t="n"/>
      <c r="AF862" s="2" t="n"/>
      <c r="AG862" s="37">
        <f>IF(B862="","",MAX(B862,IF(U862="",0,U862),IF(W862="",0,W862),IF(AB862="",0,AB862),IF(AN862="",0,AN862)))</f>
        <v/>
      </c>
      <c r="AH862" s="11">
        <f>IF(AG862="","",TODAY()-AG862)</f>
        <v/>
      </c>
      <c r="AI862" s="11">
        <f>IF(B862="","",MIN(100,IF(J862&gt;=300000,20,IF(J862&gt;=200000,10,5))+IF(OR(C862="Referral",C862="Passaparola"),20,IF(OR(C862="Sito web",C862="LinkedIn",C862="Email marketing"),15,10))+IF(L862&gt;=8,25,IF(L862&gt;=6,18,IF(L862&gt;=4,12,5)))+IF(AND(V862&lt;&gt;"",V862&lt;&gt;"Non risponde",V862&lt;&gt;"Non interessato"),10,0)+IF(X862="Eseguita",10,0)+IF(Z862&gt;0,15,0)))</f>
        <v/>
      </c>
      <c r="AJ862" s="11">
        <f>IF(AI862="","",IF(AI862&gt;=80,"Hot",IF(AI862&gt;=60,"Alta",IF(AI862&gt;=40,"Media","Bassa"))))</f>
        <v/>
      </c>
      <c r="AK862" s="11">
        <f>IF(B862="","",IF(U862="",TODAY()-B862,U862-B862))</f>
        <v/>
      </c>
      <c r="AL862" s="11">
        <f>IF(B862="","",IF(M862="Vinta","Chiusa - vinta",IF(M862="Persa","Chiusa - persa",IF(AND(U862="",TODAY()-B862&gt;1),"Contattare subito",IF(AND(M862="In corso",AH862&gt;7),"Lead in stallo",IF(AND(AN862&lt;&gt;"",AN862&lt;TODAY(),M862="In corso"),"Follow-up scaduto",IF(AND(K862="Offerta",Y862="",W862&lt;&gt;"",TODAY()-W862&gt;3),"Verificare offerta","OK"))))))</f>
        <v/>
      </c>
      <c r="AM862" s="38" t="n"/>
      <c r="AN862" s="39" t="n"/>
      <c r="AO862" s="11">
        <f>IF(AND(AN862&lt;&gt;"",AN862&lt;TODAY(),M862="In corso"),1,0)</f>
        <v/>
      </c>
      <c r="AP862" s="84">
        <f>IF(B862="","",IF(OR(M862="Vinta",M862="Persa"),0,IF(AL862="Contattare subito",50,0)+IF(AL862="Follow-up scaduto",40,0)+IF(AL862="Lead in stallo",35,0)+IF(AJ862="Hot",30,IF(AJ862="Alta",20,IF(AJ862="Media",10,0)))+IF(AO862=1,10,0)+L862/10+ROW()/100000))</f>
        <v/>
      </c>
    </row>
    <row r="863">
      <c r="A863" s="2">
        <f>IF(B863="","",ROW()-1)</f>
        <v/>
      </c>
      <c r="B863" s="2" t="n"/>
      <c r="C863" s="2" t="n"/>
      <c r="D863" s="2" t="n"/>
      <c r="E863" s="2" t="n"/>
      <c r="F863" s="2" t="n"/>
      <c r="G863" s="2" t="n"/>
      <c r="H863" s="2" t="n"/>
      <c r="I863" s="2" t="n"/>
      <c r="J863" s="2" t="n"/>
      <c r="K863" s="2" t="n"/>
      <c r="L863" s="2">
        <f>IF(K863="","",IF(K863="Nuovo",1,IF(K863="Tentativo contatto",1,IF(K863="Contattato",2,IF(K863="Qualificato",4,IF(K863="Visita fissata",5,IF(K863="Visita effettuata",6,IF(K863="Trattativa",7,IF(K863="Offerta",8,IF(K863="Prenotazione",9,IF(K863="Venduto",10,""))))))))))))</f>
        <v/>
      </c>
      <c r="M863" s="2" t="n"/>
      <c r="N863" s="2">
        <f>IF(L863&gt;=4,1,0)</f>
        <v/>
      </c>
      <c r="O863" s="2">
        <f>IF(L863&gt;=6,1,0)</f>
        <v/>
      </c>
      <c r="P863" s="2">
        <f>IF(L863&gt;=7,1,0)</f>
        <v/>
      </c>
      <c r="Q863" s="2">
        <f>IF(L863&gt;=8,1,0)</f>
        <v/>
      </c>
      <c r="R863" s="2">
        <f>IF(L863&gt;=9,1,0)</f>
        <v/>
      </c>
      <c r="S863" s="2">
        <f>IF(OR(L863=10,M863="Vinta"),1,0)</f>
        <v/>
      </c>
      <c r="T863" s="2">
        <f>IF(M863="Persa",1,0)</f>
        <v/>
      </c>
      <c r="U863" s="2" t="n"/>
      <c r="V863" s="2" t="n"/>
      <c r="W863" s="2" t="n"/>
      <c r="X863" s="2" t="n"/>
      <c r="Y863" s="17" t="n"/>
      <c r="Z863" s="17" t="n"/>
      <c r="AA863" s="17" t="n"/>
      <c r="AB863" s="2" t="n"/>
      <c r="AC863" s="2">
        <f>IF(B863="","",IF(AB863="",TODAY()-B863,AB863-B863))</f>
        <v/>
      </c>
      <c r="AD863" s="2" t="n"/>
      <c r="AE863" s="2" t="n"/>
      <c r="AF863" s="2" t="n"/>
      <c r="AG863" s="37">
        <f>IF(B863="","",MAX(B863,IF(U863="",0,U863),IF(W863="",0,W863),IF(AB863="",0,AB863),IF(AN863="",0,AN863)))</f>
        <v/>
      </c>
      <c r="AH863" s="11">
        <f>IF(AG863="","",TODAY()-AG863)</f>
        <v/>
      </c>
      <c r="AI863" s="11">
        <f>IF(B863="","",MIN(100,IF(J863&gt;=300000,20,IF(J863&gt;=200000,10,5))+IF(OR(C863="Referral",C863="Passaparola"),20,IF(OR(C863="Sito web",C863="LinkedIn",C863="Email marketing"),15,10))+IF(L863&gt;=8,25,IF(L863&gt;=6,18,IF(L863&gt;=4,12,5)))+IF(AND(V863&lt;&gt;"",V863&lt;&gt;"Non risponde",V863&lt;&gt;"Non interessato"),10,0)+IF(X863="Eseguita",10,0)+IF(Z863&gt;0,15,0)))</f>
        <v/>
      </c>
      <c r="AJ863" s="11">
        <f>IF(AI863="","",IF(AI863&gt;=80,"Hot",IF(AI863&gt;=60,"Alta",IF(AI863&gt;=40,"Media","Bassa"))))</f>
        <v/>
      </c>
      <c r="AK863" s="11">
        <f>IF(B863="","",IF(U863="",TODAY()-B863,U863-B863))</f>
        <v/>
      </c>
      <c r="AL863" s="11">
        <f>IF(B863="","",IF(M863="Vinta","Chiusa - vinta",IF(M863="Persa","Chiusa - persa",IF(AND(U863="",TODAY()-B863&gt;1),"Contattare subito",IF(AND(M863="In corso",AH863&gt;7),"Lead in stallo",IF(AND(AN863&lt;&gt;"",AN863&lt;TODAY(),M863="In corso"),"Follow-up scaduto",IF(AND(K863="Offerta",Y863="",W863&lt;&gt;"",TODAY()-W863&gt;3),"Verificare offerta","OK"))))))</f>
        <v/>
      </c>
      <c r="AM863" s="38" t="n"/>
      <c r="AN863" s="39" t="n"/>
      <c r="AO863" s="11">
        <f>IF(AND(AN863&lt;&gt;"",AN863&lt;TODAY(),M863="In corso"),1,0)</f>
        <v/>
      </c>
      <c r="AP863" s="84">
        <f>IF(B863="","",IF(OR(M863="Vinta",M863="Persa"),0,IF(AL863="Contattare subito",50,0)+IF(AL863="Follow-up scaduto",40,0)+IF(AL863="Lead in stallo",35,0)+IF(AJ863="Hot",30,IF(AJ863="Alta",20,IF(AJ863="Media",10,0)))+IF(AO863=1,10,0)+L863/10+ROW()/100000))</f>
        <v/>
      </c>
    </row>
    <row r="864">
      <c r="A864" s="2">
        <f>IF(B864="","",ROW()-1)</f>
        <v/>
      </c>
      <c r="B864" s="2" t="n"/>
      <c r="C864" s="2" t="n"/>
      <c r="D864" s="2" t="n"/>
      <c r="E864" s="2" t="n"/>
      <c r="F864" s="2" t="n"/>
      <c r="G864" s="2" t="n"/>
      <c r="H864" s="2" t="n"/>
      <c r="I864" s="2" t="n"/>
      <c r="J864" s="2" t="n"/>
      <c r="K864" s="2" t="n"/>
      <c r="L864" s="2">
        <f>IF(K864="","",IF(K864="Nuovo",1,IF(K864="Tentativo contatto",1,IF(K864="Contattato",2,IF(K864="Qualificato",4,IF(K864="Visita fissata",5,IF(K864="Visita effettuata",6,IF(K864="Trattativa",7,IF(K864="Offerta",8,IF(K864="Prenotazione",9,IF(K864="Venduto",10,""))))))))))))</f>
        <v/>
      </c>
      <c r="M864" s="2" t="n"/>
      <c r="N864" s="2">
        <f>IF(L864&gt;=4,1,0)</f>
        <v/>
      </c>
      <c r="O864" s="2">
        <f>IF(L864&gt;=6,1,0)</f>
        <v/>
      </c>
      <c r="P864" s="2">
        <f>IF(L864&gt;=7,1,0)</f>
        <v/>
      </c>
      <c r="Q864" s="2">
        <f>IF(L864&gt;=8,1,0)</f>
        <v/>
      </c>
      <c r="R864" s="2">
        <f>IF(L864&gt;=9,1,0)</f>
        <v/>
      </c>
      <c r="S864" s="2">
        <f>IF(OR(L864=10,M864="Vinta"),1,0)</f>
        <v/>
      </c>
      <c r="T864" s="2">
        <f>IF(M864="Persa",1,0)</f>
        <v/>
      </c>
      <c r="U864" s="2" t="n"/>
      <c r="V864" s="2" t="n"/>
      <c r="W864" s="2" t="n"/>
      <c r="X864" s="2" t="n"/>
      <c r="Y864" s="17" t="n"/>
      <c r="Z864" s="17" t="n"/>
      <c r="AA864" s="17" t="n"/>
      <c r="AB864" s="2" t="n"/>
      <c r="AC864" s="2">
        <f>IF(B864="","",IF(AB864="",TODAY()-B864,AB864-B864))</f>
        <v/>
      </c>
      <c r="AD864" s="2" t="n"/>
      <c r="AE864" s="2" t="n"/>
      <c r="AF864" s="2" t="n"/>
      <c r="AG864" s="37">
        <f>IF(B864="","",MAX(B864,IF(U864="",0,U864),IF(W864="",0,W864),IF(AB864="",0,AB864),IF(AN864="",0,AN864)))</f>
        <v/>
      </c>
      <c r="AH864" s="11">
        <f>IF(AG864="","",TODAY()-AG864)</f>
        <v/>
      </c>
      <c r="AI864" s="11">
        <f>IF(B864="","",MIN(100,IF(J864&gt;=300000,20,IF(J864&gt;=200000,10,5))+IF(OR(C864="Referral",C864="Passaparola"),20,IF(OR(C864="Sito web",C864="LinkedIn",C864="Email marketing"),15,10))+IF(L864&gt;=8,25,IF(L864&gt;=6,18,IF(L864&gt;=4,12,5)))+IF(AND(V864&lt;&gt;"",V864&lt;&gt;"Non risponde",V864&lt;&gt;"Non interessato"),10,0)+IF(X864="Eseguita",10,0)+IF(Z864&gt;0,15,0)))</f>
        <v/>
      </c>
      <c r="AJ864" s="11">
        <f>IF(AI864="","",IF(AI864&gt;=80,"Hot",IF(AI864&gt;=60,"Alta",IF(AI864&gt;=40,"Media","Bassa"))))</f>
        <v/>
      </c>
      <c r="AK864" s="11">
        <f>IF(B864="","",IF(U864="",TODAY()-B864,U864-B864))</f>
        <v/>
      </c>
      <c r="AL864" s="11">
        <f>IF(B864="","",IF(M864="Vinta","Chiusa - vinta",IF(M864="Persa","Chiusa - persa",IF(AND(U864="",TODAY()-B864&gt;1),"Contattare subito",IF(AND(M864="In corso",AH864&gt;7),"Lead in stallo",IF(AND(AN864&lt;&gt;"",AN864&lt;TODAY(),M864="In corso"),"Follow-up scaduto",IF(AND(K864="Offerta",Y864="",W864&lt;&gt;"",TODAY()-W864&gt;3),"Verificare offerta","OK"))))))</f>
        <v/>
      </c>
      <c r="AM864" s="38" t="n"/>
      <c r="AN864" s="39" t="n"/>
      <c r="AO864" s="11">
        <f>IF(AND(AN864&lt;&gt;"",AN864&lt;TODAY(),M864="In corso"),1,0)</f>
        <v/>
      </c>
      <c r="AP864" s="84">
        <f>IF(B864="","",IF(OR(M864="Vinta",M864="Persa"),0,IF(AL864="Contattare subito",50,0)+IF(AL864="Follow-up scaduto",40,0)+IF(AL864="Lead in stallo",35,0)+IF(AJ864="Hot",30,IF(AJ864="Alta",20,IF(AJ864="Media",10,0)))+IF(AO864=1,10,0)+L864/10+ROW()/100000))</f>
        <v/>
      </c>
    </row>
    <row r="865">
      <c r="A865" s="2">
        <f>IF(B865="","",ROW()-1)</f>
        <v/>
      </c>
      <c r="B865" s="2" t="n"/>
      <c r="C865" s="2" t="n"/>
      <c r="D865" s="2" t="n"/>
      <c r="E865" s="2" t="n"/>
      <c r="F865" s="2" t="n"/>
      <c r="G865" s="2" t="n"/>
      <c r="H865" s="2" t="n"/>
      <c r="I865" s="2" t="n"/>
      <c r="J865" s="2" t="n"/>
      <c r="K865" s="2" t="n"/>
      <c r="L865" s="2">
        <f>IF(K865="","",IF(K865="Nuovo",1,IF(K865="Tentativo contatto",1,IF(K865="Contattato",2,IF(K865="Qualificato",4,IF(K865="Visita fissata",5,IF(K865="Visita effettuata",6,IF(K865="Trattativa",7,IF(K865="Offerta",8,IF(K865="Prenotazione",9,IF(K865="Venduto",10,""))))))))))))</f>
        <v/>
      </c>
      <c r="M865" s="2" t="n"/>
      <c r="N865" s="2">
        <f>IF(L865&gt;=4,1,0)</f>
        <v/>
      </c>
      <c r="O865" s="2">
        <f>IF(L865&gt;=6,1,0)</f>
        <v/>
      </c>
      <c r="P865" s="2">
        <f>IF(L865&gt;=7,1,0)</f>
        <v/>
      </c>
      <c r="Q865" s="2">
        <f>IF(L865&gt;=8,1,0)</f>
        <v/>
      </c>
      <c r="R865" s="2">
        <f>IF(L865&gt;=9,1,0)</f>
        <v/>
      </c>
      <c r="S865" s="2">
        <f>IF(OR(L865=10,M865="Vinta"),1,0)</f>
        <v/>
      </c>
      <c r="T865" s="2">
        <f>IF(M865="Persa",1,0)</f>
        <v/>
      </c>
      <c r="U865" s="2" t="n"/>
      <c r="V865" s="2" t="n"/>
      <c r="W865" s="2" t="n"/>
      <c r="X865" s="2" t="n"/>
      <c r="Y865" s="17" t="n"/>
      <c r="Z865" s="17" t="n"/>
      <c r="AA865" s="17" t="n"/>
      <c r="AB865" s="2" t="n"/>
      <c r="AC865" s="2">
        <f>IF(B865="","",IF(AB865="",TODAY()-B865,AB865-B865))</f>
        <v/>
      </c>
      <c r="AD865" s="2" t="n"/>
      <c r="AE865" s="2" t="n"/>
      <c r="AF865" s="2" t="n"/>
      <c r="AG865" s="37">
        <f>IF(B865="","",MAX(B865,IF(U865="",0,U865),IF(W865="",0,W865),IF(AB865="",0,AB865),IF(AN865="",0,AN865)))</f>
        <v/>
      </c>
      <c r="AH865" s="11">
        <f>IF(AG865="","",TODAY()-AG865)</f>
        <v/>
      </c>
      <c r="AI865" s="11">
        <f>IF(B865="","",MIN(100,IF(J865&gt;=300000,20,IF(J865&gt;=200000,10,5))+IF(OR(C865="Referral",C865="Passaparola"),20,IF(OR(C865="Sito web",C865="LinkedIn",C865="Email marketing"),15,10))+IF(L865&gt;=8,25,IF(L865&gt;=6,18,IF(L865&gt;=4,12,5)))+IF(AND(V865&lt;&gt;"",V865&lt;&gt;"Non risponde",V865&lt;&gt;"Non interessato"),10,0)+IF(X865="Eseguita",10,0)+IF(Z865&gt;0,15,0)))</f>
        <v/>
      </c>
      <c r="AJ865" s="11">
        <f>IF(AI865="","",IF(AI865&gt;=80,"Hot",IF(AI865&gt;=60,"Alta",IF(AI865&gt;=40,"Media","Bassa"))))</f>
        <v/>
      </c>
      <c r="AK865" s="11">
        <f>IF(B865="","",IF(U865="",TODAY()-B865,U865-B865))</f>
        <v/>
      </c>
      <c r="AL865" s="11">
        <f>IF(B865="","",IF(M865="Vinta","Chiusa - vinta",IF(M865="Persa","Chiusa - persa",IF(AND(U865="",TODAY()-B865&gt;1),"Contattare subito",IF(AND(M865="In corso",AH865&gt;7),"Lead in stallo",IF(AND(AN865&lt;&gt;"",AN865&lt;TODAY(),M865="In corso"),"Follow-up scaduto",IF(AND(K865="Offerta",Y865="",W865&lt;&gt;"",TODAY()-W865&gt;3),"Verificare offerta","OK"))))))</f>
        <v/>
      </c>
      <c r="AM865" s="38" t="n"/>
      <c r="AN865" s="39" t="n"/>
      <c r="AO865" s="11">
        <f>IF(AND(AN865&lt;&gt;"",AN865&lt;TODAY(),M865="In corso"),1,0)</f>
        <v/>
      </c>
      <c r="AP865" s="84">
        <f>IF(B865="","",IF(OR(M865="Vinta",M865="Persa"),0,IF(AL865="Contattare subito",50,0)+IF(AL865="Follow-up scaduto",40,0)+IF(AL865="Lead in stallo",35,0)+IF(AJ865="Hot",30,IF(AJ865="Alta",20,IF(AJ865="Media",10,0)))+IF(AO865=1,10,0)+L865/10+ROW()/100000))</f>
        <v/>
      </c>
    </row>
    <row r="866">
      <c r="A866" s="2">
        <f>IF(B866="","",ROW()-1)</f>
        <v/>
      </c>
      <c r="B866" s="2" t="n"/>
      <c r="C866" s="2" t="n"/>
      <c r="D866" s="2" t="n"/>
      <c r="E866" s="2" t="n"/>
      <c r="F866" s="2" t="n"/>
      <c r="G866" s="2" t="n"/>
      <c r="H866" s="2" t="n"/>
      <c r="I866" s="2" t="n"/>
      <c r="J866" s="2" t="n"/>
      <c r="K866" s="2" t="n"/>
      <c r="L866" s="2">
        <f>IF(K866="","",IF(K866="Nuovo",1,IF(K866="Tentativo contatto",1,IF(K866="Contattato",2,IF(K866="Qualificato",4,IF(K866="Visita fissata",5,IF(K866="Visita effettuata",6,IF(K866="Trattativa",7,IF(K866="Offerta",8,IF(K866="Prenotazione",9,IF(K866="Venduto",10,""))))))))))))</f>
        <v/>
      </c>
      <c r="M866" s="2" t="n"/>
      <c r="N866" s="2">
        <f>IF(L866&gt;=4,1,0)</f>
        <v/>
      </c>
      <c r="O866" s="2">
        <f>IF(L866&gt;=6,1,0)</f>
        <v/>
      </c>
      <c r="P866" s="2">
        <f>IF(L866&gt;=7,1,0)</f>
        <v/>
      </c>
      <c r="Q866" s="2">
        <f>IF(L866&gt;=8,1,0)</f>
        <v/>
      </c>
      <c r="R866" s="2">
        <f>IF(L866&gt;=9,1,0)</f>
        <v/>
      </c>
      <c r="S866" s="2">
        <f>IF(OR(L866=10,M866="Vinta"),1,0)</f>
        <v/>
      </c>
      <c r="T866" s="2">
        <f>IF(M866="Persa",1,0)</f>
        <v/>
      </c>
      <c r="U866" s="2" t="n"/>
      <c r="V866" s="2" t="n"/>
      <c r="W866" s="2" t="n"/>
      <c r="X866" s="2" t="n"/>
      <c r="Y866" s="17" t="n"/>
      <c r="Z866" s="17" t="n"/>
      <c r="AA866" s="17" t="n"/>
      <c r="AB866" s="2" t="n"/>
      <c r="AC866" s="2">
        <f>IF(B866="","",IF(AB866="",TODAY()-B866,AB866-B866))</f>
        <v/>
      </c>
      <c r="AD866" s="2" t="n"/>
      <c r="AE866" s="2" t="n"/>
      <c r="AF866" s="2" t="n"/>
      <c r="AG866" s="37">
        <f>IF(B866="","",MAX(B866,IF(U866="",0,U866),IF(W866="",0,W866),IF(AB866="",0,AB866),IF(AN866="",0,AN866)))</f>
        <v/>
      </c>
      <c r="AH866" s="11">
        <f>IF(AG866="","",TODAY()-AG866)</f>
        <v/>
      </c>
      <c r="AI866" s="11">
        <f>IF(B866="","",MIN(100,IF(J866&gt;=300000,20,IF(J866&gt;=200000,10,5))+IF(OR(C866="Referral",C866="Passaparola"),20,IF(OR(C866="Sito web",C866="LinkedIn",C866="Email marketing"),15,10))+IF(L866&gt;=8,25,IF(L866&gt;=6,18,IF(L866&gt;=4,12,5)))+IF(AND(V866&lt;&gt;"",V866&lt;&gt;"Non risponde",V866&lt;&gt;"Non interessato"),10,0)+IF(X866="Eseguita",10,0)+IF(Z866&gt;0,15,0)))</f>
        <v/>
      </c>
      <c r="AJ866" s="11">
        <f>IF(AI866="","",IF(AI866&gt;=80,"Hot",IF(AI866&gt;=60,"Alta",IF(AI866&gt;=40,"Media","Bassa"))))</f>
        <v/>
      </c>
      <c r="AK866" s="11">
        <f>IF(B866="","",IF(U866="",TODAY()-B866,U866-B866))</f>
        <v/>
      </c>
      <c r="AL866" s="11">
        <f>IF(B866="","",IF(M866="Vinta","Chiusa - vinta",IF(M866="Persa","Chiusa - persa",IF(AND(U866="",TODAY()-B866&gt;1),"Contattare subito",IF(AND(M866="In corso",AH866&gt;7),"Lead in stallo",IF(AND(AN866&lt;&gt;"",AN866&lt;TODAY(),M866="In corso"),"Follow-up scaduto",IF(AND(K866="Offerta",Y866="",W866&lt;&gt;"",TODAY()-W866&gt;3),"Verificare offerta","OK"))))))</f>
        <v/>
      </c>
      <c r="AM866" s="38" t="n"/>
      <c r="AN866" s="39" t="n"/>
      <c r="AO866" s="11">
        <f>IF(AND(AN866&lt;&gt;"",AN866&lt;TODAY(),M866="In corso"),1,0)</f>
        <v/>
      </c>
      <c r="AP866" s="84">
        <f>IF(B866="","",IF(OR(M866="Vinta",M866="Persa"),0,IF(AL866="Contattare subito",50,0)+IF(AL866="Follow-up scaduto",40,0)+IF(AL866="Lead in stallo",35,0)+IF(AJ866="Hot",30,IF(AJ866="Alta",20,IF(AJ866="Media",10,0)))+IF(AO866=1,10,0)+L866/10+ROW()/100000))</f>
        <v/>
      </c>
    </row>
    <row r="867">
      <c r="A867" s="2">
        <f>IF(B867="","",ROW()-1)</f>
        <v/>
      </c>
      <c r="B867" s="2" t="n"/>
      <c r="C867" s="2" t="n"/>
      <c r="D867" s="2" t="n"/>
      <c r="E867" s="2" t="n"/>
      <c r="F867" s="2" t="n"/>
      <c r="G867" s="2" t="n"/>
      <c r="H867" s="2" t="n"/>
      <c r="I867" s="2" t="n"/>
      <c r="J867" s="2" t="n"/>
      <c r="K867" s="2" t="n"/>
      <c r="L867" s="2">
        <f>IF(K867="","",IF(K867="Nuovo",1,IF(K867="Tentativo contatto",1,IF(K867="Contattato",2,IF(K867="Qualificato",4,IF(K867="Visita fissata",5,IF(K867="Visita effettuata",6,IF(K867="Trattativa",7,IF(K867="Offerta",8,IF(K867="Prenotazione",9,IF(K867="Venduto",10,""))))))))))))</f>
        <v/>
      </c>
      <c r="M867" s="2" t="n"/>
      <c r="N867" s="2">
        <f>IF(L867&gt;=4,1,0)</f>
        <v/>
      </c>
      <c r="O867" s="2">
        <f>IF(L867&gt;=6,1,0)</f>
        <v/>
      </c>
      <c r="P867" s="2">
        <f>IF(L867&gt;=7,1,0)</f>
        <v/>
      </c>
      <c r="Q867" s="2">
        <f>IF(L867&gt;=8,1,0)</f>
        <v/>
      </c>
      <c r="R867" s="2">
        <f>IF(L867&gt;=9,1,0)</f>
        <v/>
      </c>
      <c r="S867" s="2">
        <f>IF(OR(L867=10,M867="Vinta"),1,0)</f>
        <v/>
      </c>
      <c r="T867" s="2">
        <f>IF(M867="Persa",1,0)</f>
        <v/>
      </c>
      <c r="U867" s="2" t="n"/>
      <c r="V867" s="2" t="n"/>
      <c r="W867" s="2" t="n"/>
      <c r="X867" s="2" t="n"/>
      <c r="Y867" s="17" t="n"/>
      <c r="Z867" s="17" t="n"/>
      <c r="AA867" s="17" t="n"/>
      <c r="AB867" s="2" t="n"/>
      <c r="AC867" s="2">
        <f>IF(B867="","",IF(AB867="",TODAY()-B867,AB867-B867))</f>
        <v/>
      </c>
      <c r="AD867" s="2" t="n"/>
      <c r="AE867" s="2" t="n"/>
      <c r="AF867" s="2" t="n"/>
      <c r="AG867" s="37">
        <f>IF(B867="","",MAX(B867,IF(U867="",0,U867),IF(W867="",0,W867),IF(AB867="",0,AB867),IF(AN867="",0,AN867)))</f>
        <v/>
      </c>
      <c r="AH867" s="11">
        <f>IF(AG867="","",TODAY()-AG867)</f>
        <v/>
      </c>
      <c r="AI867" s="11">
        <f>IF(B867="","",MIN(100,IF(J867&gt;=300000,20,IF(J867&gt;=200000,10,5))+IF(OR(C867="Referral",C867="Passaparola"),20,IF(OR(C867="Sito web",C867="LinkedIn",C867="Email marketing"),15,10))+IF(L867&gt;=8,25,IF(L867&gt;=6,18,IF(L867&gt;=4,12,5)))+IF(AND(V867&lt;&gt;"",V867&lt;&gt;"Non risponde",V867&lt;&gt;"Non interessato"),10,0)+IF(X867="Eseguita",10,0)+IF(Z867&gt;0,15,0)))</f>
        <v/>
      </c>
      <c r="AJ867" s="11">
        <f>IF(AI867="","",IF(AI867&gt;=80,"Hot",IF(AI867&gt;=60,"Alta",IF(AI867&gt;=40,"Media","Bassa"))))</f>
        <v/>
      </c>
      <c r="AK867" s="11">
        <f>IF(B867="","",IF(U867="",TODAY()-B867,U867-B867))</f>
        <v/>
      </c>
      <c r="AL867" s="11">
        <f>IF(B867="","",IF(M867="Vinta","Chiusa - vinta",IF(M867="Persa","Chiusa - persa",IF(AND(U867="",TODAY()-B867&gt;1),"Contattare subito",IF(AND(M867="In corso",AH867&gt;7),"Lead in stallo",IF(AND(AN867&lt;&gt;"",AN867&lt;TODAY(),M867="In corso"),"Follow-up scaduto",IF(AND(K867="Offerta",Y867="",W867&lt;&gt;"",TODAY()-W867&gt;3),"Verificare offerta","OK"))))))</f>
        <v/>
      </c>
      <c r="AM867" s="38" t="n"/>
      <c r="AN867" s="39" t="n"/>
      <c r="AO867" s="11">
        <f>IF(AND(AN867&lt;&gt;"",AN867&lt;TODAY(),M867="In corso"),1,0)</f>
        <v/>
      </c>
      <c r="AP867" s="84">
        <f>IF(B867="","",IF(OR(M867="Vinta",M867="Persa"),0,IF(AL867="Contattare subito",50,0)+IF(AL867="Follow-up scaduto",40,0)+IF(AL867="Lead in stallo",35,0)+IF(AJ867="Hot",30,IF(AJ867="Alta",20,IF(AJ867="Media",10,0)))+IF(AO867=1,10,0)+L867/10+ROW()/100000))</f>
        <v/>
      </c>
    </row>
    <row r="868">
      <c r="A868" s="2">
        <f>IF(B868="","",ROW()-1)</f>
        <v/>
      </c>
      <c r="B868" s="2" t="n"/>
      <c r="C868" s="2" t="n"/>
      <c r="D868" s="2" t="n"/>
      <c r="E868" s="2" t="n"/>
      <c r="F868" s="2" t="n"/>
      <c r="G868" s="2" t="n"/>
      <c r="H868" s="2" t="n"/>
      <c r="I868" s="2" t="n"/>
      <c r="J868" s="2" t="n"/>
      <c r="K868" s="2" t="n"/>
      <c r="L868" s="2">
        <f>IF(K868="","",IF(K868="Nuovo",1,IF(K868="Tentativo contatto",1,IF(K868="Contattato",2,IF(K868="Qualificato",4,IF(K868="Visita fissata",5,IF(K868="Visita effettuata",6,IF(K868="Trattativa",7,IF(K868="Offerta",8,IF(K868="Prenotazione",9,IF(K868="Venduto",10,""))))))))))))</f>
        <v/>
      </c>
      <c r="M868" s="2" t="n"/>
      <c r="N868" s="2">
        <f>IF(L868&gt;=4,1,0)</f>
        <v/>
      </c>
      <c r="O868" s="2">
        <f>IF(L868&gt;=6,1,0)</f>
        <v/>
      </c>
      <c r="P868" s="2">
        <f>IF(L868&gt;=7,1,0)</f>
        <v/>
      </c>
      <c r="Q868" s="2">
        <f>IF(L868&gt;=8,1,0)</f>
        <v/>
      </c>
      <c r="R868" s="2">
        <f>IF(L868&gt;=9,1,0)</f>
        <v/>
      </c>
      <c r="S868" s="2">
        <f>IF(OR(L868=10,M868="Vinta"),1,0)</f>
        <v/>
      </c>
      <c r="T868" s="2">
        <f>IF(M868="Persa",1,0)</f>
        <v/>
      </c>
      <c r="U868" s="2" t="n"/>
      <c r="V868" s="2" t="n"/>
      <c r="W868" s="2" t="n"/>
      <c r="X868" s="2" t="n"/>
      <c r="Y868" s="17" t="n"/>
      <c r="Z868" s="17" t="n"/>
      <c r="AA868" s="17" t="n"/>
      <c r="AB868" s="2" t="n"/>
      <c r="AC868" s="2">
        <f>IF(B868="","",IF(AB868="",TODAY()-B868,AB868-B868))</f>
        <v/>
      </c>
      <c r="AD868" s="2" t="n"/>
      <c r="AE868" s="2" t="n"/>
      <c r="AF868" s="2" t="n"/>
      <c r="AG868" s="37">
        <f>IF(B868="","",MAX(B868,IF(U868="",0,U868),IF(W868="",0,W868),IF(AB868="",0,AB868),IF(AN868="",0,AN868)))</f>
        <v/>
      </c>
      <c r="AH868" s="11">
        <f>IF(AG868="","",TODAY()-AG868)</f>
        <v/>
      </c>
      <c r="AI868" s="11">
        <f>IF(B868="","",MIN(100,IF(J868&gt;=300000,20,IF(J868&gt;=200000,10,5))+IF(OR(C868="Referral",C868="Passaparola"),20,IF(OR(C868="Sito web",C868="LinkedIn",C868="Email marketing"),15,10))+IF(L868&gt;=8,25,IF(L868&gt;=6,18,IF(L868&gt;=4,12,5)))+IF(AND(V868&lt;&gt;"",V868&lt;&gt;"Non risponde",V868&lt;&gt;"Non interessato"),10,0)+IF(X868="Eseguita",10,0)+IF(Z868&gt;0,15,0)))</f>
        <v/>
      </c>
      <c r="AJ868" s="11">
        <f>IF(AI868="","",IF(AI868&gt;=80,"Hot",IF(AI868&gt;=60,"Alta",IF(AI868&gt;=40,"Media","Bassa"))))</f>
        <v/>
      </c>
      <c r="AK868" s="11">
        <f>IF(B868="","",IF(U868="",TODAY()-B868,U868-B868))</f>
        <v/>
      </c>
      <c r="AL868" s="11">
        <f>IF(B868="","",IF(M868="Vinta","Chiusa - vinta",IF(M868="Persa","Chiusa - persa",IF(AND(U868="",TODAY()-B868&gt;1),"Contattare subito",IF(AND(M868="In corso",AH868&gt;7),"Lead in stallo",IF(AND(AN868&lt;&gt;"",AN868&lt;TODAY(),M868="In corso"),"Follow-up scaduto",IF(AND(K868="Offerta",Y868="",W868&lt;&gt;"",TODAY()-W868&gt;3),"Verificare offerta","OK"))))))</f>
        <v/>
      </c>
      <c r="AM868" s="38" t="n"/>
      <c r="AN868" s="39" t="n"/>
      <c r="AO868" s="11">
        <f>IF(AND(AN868&lt;&gt;"",AN868&lt;TODAY(),M868="In corso"),1,0)</f>
        <v/>
      </c>
      <c r="AP868" s="84">
        <f>IF(B868="","",IF(OR(M868="Vinta",M868="Persa"),0,IF(AL868="Contattare subito",50,0)+IF(AL868="Follow-up scaduto",40,0)+IF(AL868="Lead in stallo",35,0)+IF(AJ868="Hot",30,IF(AJ868="Alta",20,IF(AJ868="Media",10,0)))+IF(AO868=1,10,0)+L868/10+ROW()/100000))</f>
        <v/>
      </c>
    </row>
    <row r="869">
      <c r="A869" s="2">
        <f>IF(B869="","",ROW()-1)</f>
        <v/>
      </c>
      <c r="B869" s="2" t="n"/>
      <c r="C869" s="2" t="n"/>
      <c r="D869" s="2" t="n"/>
      <c r="E869" s="2" t="n"/>
      <c r="F869" s="2" t="n"/>
      <c r="G869" s="2" t="n"/>
      <c r="H869" s="2" t="n"/>
      <c r="I869" s="2" t="n"/>
      <c r="J869" s="2" t="n"/>
      <c r="K869" s="2" t="n"/>
      <c r="L869" s="2">
        <f>IF(K869="","",IF(K869="Nuovo",1,IF(K869="Tentativo contatto",1,IF(K869="Contattato",2,IF(K869="Qualificato",4,IF(K869="Visita fissata",5,IF(K869="Visita effettuata",6,IF(K869="Trattativa",7,IF(K869="Offerta",8,IF(K869="Prenotazione",9,IF(K869="Venduto",10,""))))))))))))</f>
        <v/>
      </c>
      <c r="M869" s="2" t="n"/>
      <c r="N869" s="2">
        <f>IF(L869&gt;=4,1,0)</f>
        <v/>
      </c>
      <c r="O869" s="2">
        <f>IF(L869&gt;=6,1,0)</f>
        <v/>
      </c>
      <c r="P869" s="2">
        <f>IF(L869&gt;=7,1,0)</f>
        <v/>
      </c>
      <c r="Q869" s="2">
        <f>IF(L869&gt;=8,1,0)</f>
        <v/>
      </c>
      <c r="R869" s="2">
        <f>IF(L869&gt;=9,1,0)</f>
        <v/>
      </c>
      <c r="S869" s="2">
        <f>IF(OR(L869=10,M869="Vinta"),1,0)</f>
        <v/>
      </c>
      <c r="T869" s="2">
        <f>IF(M869="Persa",1,0)</f>
        <v/>
      </c>
      <c r="U869" s="2" t="n"/>
      <c r="V869" s="2" t="n"/>
      <c r="W869" s="2" t="n"/>
      <c r="X869" s="2" t="n"/>
      <c r="Y869" s="17" t="n"/>
      <c r="Z869" s="17" t="n"/>
      <c r="AA869" s="17" t="n"/>
      <c r="AB869" s="2" t="n"/>
      <c r="AC869" s="2">
        <f>IF(B869="","",IF(AB869="",TODAY()-B869,AB869-B869))</f>
        <v/>
      </c>
      <c r="AD869" s="2" t="n"/>
      <c r="AE869" s="2" t="n"/>
      <c r="AF869" s="2" t="n"/>
      <c r="AG869" s="37">
        <f>IF(B869="","",MAX(B869,IF(U869="",0,U869),IF(W869="",0,W869),IF(AB869="",0,AB869),IF(AN869="",0,AN869)))</f>
        <v/>
      </c>
      <c r="AH869" s="11">
        <f>IF(AG869="","",TODAY()-AG869)</f>
        <v/>
      </c>
      <c r="AI869" s="11">
        <f>IF(B869="","",MIN(100,IF(J869&gt;=300000,20,IF(J869&gt;=200000,10,5))+IF(OR(C869="Referral",C869="Passaparola"),20,IF(OR(C869="Sito web",C869="LinkedIn",C869="Email marketing"),15,10))+IF(L869&gt;=8,25,IF(L869&gt;=6,18,IF(L869&gt;=4,12,5)))+IF(AND(V869&lt;&gt;"",V869&lt;&gt;"Non risponde",V869&lt;&gt;"Non interessato"),10,0)+IF(X869="Eseguita",10,0)+IF(Z869&gt;0,15,0)))</f>
        <v/>
      </c>
      <c r="AJ869" s="11">
        <f>IF(AI869="","",IF(AI869&gt;=80,"Hot",IF(AI869&gt;=60,"Alta",IF(AI869&gt;=40,"Media","Bassa"))))</f>
        <v/>
      </c>
      <c r="AK869" s="11">
        <f>IF(B869="","",IF(U869="",TODAY()-B869,U869-B869))</f>
        <v/>
      </c>
      <c r="AL869" s="11">
        <f>IF(B869="","",IF(M869="Vinta","Chiusa - vinta",IF(M869="Persa","Chiusa - persa",IF(AND(U869="",TODAY()-B869&gt;1),"Contattare subito",IF(AND(M869="In corso",AH869&gt;7),"Lead in stallo",IF(AND(AN869&lt;&gt;"",AN869&lt;TODAY(),M869="In corso"),"Follow-up scaduto",IF(AND(K869="Offerta",Y869="",W869&lt;&gt;"",TODAY()-W869&gt;3),"Verificare offerta","OK"))))))</f>
        <v/>
      </c>
      <c r="AM869" s="38" t="n"/>
      <c r="AN869" s="39" t="n"/>
      <c r="AO869" s="11">
        <f>IF(AND(AN869&lt;&gt;"",AN869&lt;TODAY(),M869="In corso"),1,0)</f>
        <v/>
      </c>
      <c r="AP869" s="84">
        <f>IF(B869="","",IF(OR(M869="Vinta",M869="Persa"),0,IF(AL869="Contattare subito",50,0)+IF(AL869="Follow-up scaduto",40,0)+IF(AL869="Lead in stallo",35,0)+IF(AJ869="Hot",30,IF(AJ869="Alta",20,IF(AJ869="Media",10,0)))+IF(AO869=1,10,0)+L869/10+ROW()/100000))</f>
        <v/>
      </c>
    </row>
    <row r="870">
      <c r="A870" s="2">
        <f>IF(B870="","",ROW()-1)</f>
        <v/>
      </c>
      <c r="B870" s="2" t="n"/>
      <c r="C870" s="2" t="n"/>
      <c r="D870" s="2" t="n"/>
      <c r="E870" s="2" t="n"/>
      <c r="F870" s="2" t="n"/>
      <c r="G870" s="2" t="n"/>
      <c r="H870" s="2" t="n"/>
      <c r="I870" s="2" t="n"/>
      <c r="J870" s="2" t="n"/>
      <c r="K870" s="2" t="n"/>
      <c r="L870" s="2">
        <f>IF(K870="","",IF(K870="Nuovo",1,IF(K870="Tentativo contatto",1,IF(K870="Contattato",2,IF(K870="Qualificato",4,IF(K870="Visita fissata",5,IF(K870="Visita effettuata",6,IF(K870="Trattativa",7,IF(K870="Offerta",8,IF(K870="Prenotazione",9,IF(K870="Venduto",10,""))))))))))))</f>
        <v/>
      </c>
      <c r="M870" s="2" t="n"/>
      <c r="N870" s="2">
        <f>IF(L870&gt;=4,1,0)</f>
        <v/>
      </c>
      <c r="O870" s="2">
        <f>IF(L870&gt;=6,1,0)</f>
        <v/>
      </c>
      <c r="P870" s="2">
        <f>IF(L870&gt;=7,1,0)</f>
        <v/>
      </c>
      <c r="Q870" s="2">
        <f>IF(L870&gt;=8,1,0)</f>
        <v/>
      </c>
      <c r="R870" s="2">
        <f>IF(L870&gt;=9,1,0)</f>
        <v/>
      </c>
      <c r="S870" s="2">
        <f>IF(OR(L870=10,M870="Vinta"),1,0)</f>
        <v/>
      </c>
      <c r="T870" s="2">
        <f>IF(M870="Persa",1,0)</f>
        <v/>
      </c>
      <c r="U870" s="2" t="n"/>
      <c r="V870" s="2" t="n"/>
      <c r="W870" s="2" t="n"/>
      <c r="X870" s="2" t="n"/>
      <c r="Y870" s="17" t="n"/>
      <c r="Z870" s="17" t="n"/>
      <c r="AA870" s="17" t="n"/>
      <c r="AB870" s="2" t="n"/>
      <c r="AC870" s="2">
        <f>IF(B870="","",IF(AB870="",TODAY()-B870,AB870-B870))</f>
        <v/>
      </c>
      <c r="AD870" s="2" t="n"/>
      <c r="AE870" s="2" t="n"/>
      <c r="AF870" s="2" t="n"/>
      <c r="AG870" s="37">
        <f>IF(B870="","",MAX(B870,IF(U870="",0,U870),IF(W870="",0,W870),IF(AB870="",0,AB870),IF(AN870="",0,AN870)))</f>
        <v/>
      </c>
      <c r="AH870" s="11">
        <f>IF(AG870="","",TODAY()-AG870)</f>
        <v/>
      </c>
      <c r="AI870" s="11">
        <f>IF(B870="","",MIN(100,IF(J870&gt;=300000,20,IF(J870&gt;=200000,10,5))+IF(OR(C870="Referral",C870="Passaparola"),20,IF(OR(C870="Sito web",C870="LinkedIn",C870="Email marketing"),15,10))+IF(L870&gt;=8,25,IF(L870&gt;=6,18,IF(L870&gt;=4,12,5)))+IF(AND(V870&lt;&gt;"",V870&lt;&gt;"Non risponde",V870&lt;&gt;"Non interessato"),10,0)+IF(X870="Eseguita",10,0)+IF(Z870&gt;0,15,0)))</f>
        <v/>
      </c>
      <c r="AJ870" s="11">
        <f>IF(AI870="","",IF(AI870&gt;=80,"Hot",IF(AI870&gt;=60,"Alta",IF(AI870&gt;=40,"Media","Bassa"))))</f>
        <v/>
      </c>
      <c r="AK870" s="11">
        <f>IF(B870="","",IF(U870="",TODAY()-B870,U870-B870))</f>
        <v/>
      </c>
      <c r="AL870" s="11">
        <f>IF(B870="","",IF(M870="Vinta","Chiusa - vinta",IF(M870="Persa","Chiusa - persa",IF(AND(U870="",TODAY()-B870&gt;1),"Contattare subito",IF(AND(M870="In corso",AH870&gt;7),"Lead in stallo",IF(AND(AN870&lt;&gt;"",AN870&lt;TODAY(),M870="In corso"),"Follow-up scaduto",IF(AND(K870="Offerta",Y870="",W870&lt;&gt;"",TODAY()-W870&gt;3),"Verificare offerta","OK"))))))</f>
        <v/>
      </c>
      <c r="AM870" s="38" t="n"/>
      <c r="AN870" s="39" t="n"/>
      <c r="AO870" s="11">
        <f>IF(AND(AN870&lt;&gt;"",AN870&lt;TODAY(),M870="In corso"),1,0)</f>
        <v/>
      </c>
      <c r="AP870" s="84">
        <f>IF(B870="","",IF(OR(M870="Vinta",M870="Persa"),0,IF(AL870="Contattare subito",50,0)+IF(AL870="Follow-up scaduto",40,0)+IF(AL870="Lead in stallo",35,0)+IF(AJ870="Hot",30,IF(AJ870="Alta",20,IF(AJ870="Media",10,0)))+IF(AO870=1,10,0)+L870/10+ROW()/100000))</f>
        <v/>
      </c>
    </row>
    <row r="871">
      <c r="A871" s="2">
        <f>IF(B871="","",ROW()-1)</f>
        <v/>
      </c>
      <c r="B871" s="2" t="n"/>
      <c r="C871" s="2" t="n"/>
      <c r="D871" s="2" t="n"/>
      <c r="E871" s="2" t="n"/>
      <c r="F871" s="2" t="n"/>
      <c r="G871" s="2" t="n"/>
      <c r="H871" s="2" t="n"/>
      <c r="I871" s="2" t="n"/>
      <c r="J871" s="2" t="n"/>
      <c r="K871" s="2" t="n"/>
      <c r="L871" s="2">
        <f>IF(K871="","",IF(K871="Nuovo",1,IF(K871="Tentativo contatto",1,IF(K871="Contattato",2,IF(K871="Qualificato",4,IF(K871="Visita fissata",5,IF(K871="Visita effettuata",6,IF(K871="Trattativa",7,IF(K871="Offerta",8,IF(K871="Prenotazione",9,IF(K871="Venduto",10,""))))))))))))</f>
        <v/>
      </c>
      <c r="M871" s="2" t="n"/>
      <c r="N871" s="2">
        <f>IF(L871&gt;=4,1,0)</f>
        <v/>
      </c>
      <c r="O871" s="2">
        <f>IF(L871&gt;=6,1,0)</f>
        <v/>
      </c>
      <c r="P871" s="2">
        <f>IF(L871&gt;=7,1,0)</f>
        <v/>
      </c>
      <c r="Q871" s="2">
        <f>IF(L871&gt;=8,1,0)</f>
        <v/>
      </c>
      <c r="R871" s="2">
        <f>IF(L871&gt;=9,1,0)</f>
        <v/>
      </c>
      <c r="S871" s="2">
        <f>IF(OR(L871=10,M871="Vinta"),1,0)</f>
        <v/>
      </c>
      <c r="T871" s="2">
        <f>IF(M871="Persa",1,0)</f>
        <v/>
      </c>
      <c r="U871" s="2" t="n"/>
      <c r="V871" s="2" t="n"/>
      <c r="W871" s="2" t="n"/>
      <c r="X871" s="2" t="n"/>
      <c r="Y871" s="17" t="n"/>
      <c r="Z871" s="17" t="n"/>
      <c r="AA871" s="17" t="n"/>
      <c r="AB871" s="2" t="n"/>
      <c r="AC871" s="2">
        <f>IF(B871="","",IF(AB871="",TODAY()-B871,AB871-B871))</f>
        <v/>
      </c>
      <c r="AD871" s="2" t="n"/>
      <c r="AE871" s="2" t="n"/>
      <c r="AF871" s="2" t="n"/>
      <c r="AG871" s="37">
        <f>IF(B871="","",MAX(B871,IF(U871="",0,U871),IF(W871="",0,W871),IF(AB871="",0,AB871),IF(AN871="",0,AN871)))</f>
        <v/>
      </c>
      <c r="AH871" s="11">
        <f>IF(AG871="","",TODAY()-AG871)</f>
        <v/>
      </c>
      <c r="AI871" s="11">
        <f>IF(B871="","",MIN(100,IF(J871&gt;=300000,20,IF(J871&gt;=200000,10,5))+IF(OR(C871="Referral",C871="Passaparola"),20,IF(OR(C871="Sito web",C871="LinkedIn",C871="Email marketing"),15,10))+IF(L871&gt;=8,25,IF(L871&gt;=6,18,IF(L871&gt;=4,12,5)))+IF(AND(V871&lt;&gt;"",V871&lt;&gt;"Non risponde",V871&lt;&gt;"Non interessato"),10,0)+IF(X871="Eseguita",10,0)+IF(Z871&gt;0,15,0)))</f>
        <v/>
      </c>
      <c r="AJ871" s="11">
        <f>IF(AI871="","",IF(AI871&gt;=80,"Hot",IF(AI871&gt;=60,"Alta",IF(AI871&gt;=40,"Media","Bassa"))))</f>
        <v/>
      </c>
      <c r="AK871" s="11">
        <f>IF(B871="","",IF(U871="",TODAY()-B871,U871-B871))</f>
        <v/>
      </c>
      <c r="AL871" s="11">
        <f>IF(B871="","",IF(M871="Vinta","Chiusa - vinta",IF(M871="Persa","Chiusa - persa",IF(AND(U871="",TODAY()-B871&gt;1),"Contattare subito",IF(AND(M871="In corso",AH871&gt;7),"Lead in stallo",IF(AND(AN871&lt;&gt;"",AN871&lt;TODAY(),M871="In corso"),"Follow-up scaduto",IF(AND(K871="Offerta",Y871="",W871&lt;&gt;"",TODAY()-W871&gt;3),"Verificare offerta","OK"))))))</f>
        <v/>
      </c>
      <c r="AM871" s="38" t="n"/>
      <c r="AN871" s="39" t="n"/>
      <c r="AO871" s="11">
        <f>IF(AND(AN871&lt;&gt;"",AN871&lt;TODAY(),M871="In corso"),1,0)</f>
        <v/>
      </c>
      <c r="AP871" s="84">
        <f>IF(B871="","",IF(OR(M871="Vinta",M871="Persa"),0,IF(AL871="Contattare subito",50,0)+IF(AL871="Follow-up scaduto",40,0)+IF(AL871="Lead in stallo",35,0)+IF(AJ871="Hot",30,IF(AJ871="Alta",20,IF(AJ871="Media",10,0)))+IF(AO871=1,10,0)+L871/10+ROW()/100000))</f>
        <v/>
      </c>
    </row>
    <row r="872">
      <c r="A872" s="2">
        <f>IF(B872="","",ROW()-1)</f>
        <v/>
      </c>
      <c r="B872" s="2" t="n"/>
      <c r="C872" s="2" t="n"/>
      <c r="D872" s="2" t="n"/>
      <c r="E872" s="2" t="n"/>
      <c r="F872" s="2" t="n"/>
      <c r="G872" s="2" t="n"/>
      <c r="H872" s="2" t="n"/>
      <c r="I872" s="2" t="n"/>
      <c r="J872" s="2" t="n"/>
      <c r="K872" s="2" t="n"/>
      <c r="L872" s="2">
        <f>IF(K872="","",IF(K872="Nuovo",1,IF(K872="Tentativo contatto",1,IF(K872="Contattato",2,IF(K872="Qualificato",4,IF(K872="Visita fissata",5,IF(K872="Visita effettuata",6,IF(K872="Trattativa",7,IF(K872="Offerta",8,IF(K872="Prenotazione",9,IF(K872="Venduto",10,""))))))))))))</f>
        <v/>
      </c>
      <c r="M872" s="2" t="n"/>
      <c r="N872" s="2">
        <f>IF(L872&gt;=4,1,0)</f>
        <v/>
      </c>
      <c r="O872" s="2">
        <f>IF(L872&gt;=6,1,0)</f>
        <v/>
      </c>
      <c r="P872" s="2">
        <f>IF(L872&gt;=7,1,0)</f>
        <v/>
      </c>
      <c r="Q872" s="2">
        <f>IF(L872&gt;=8,1,0)</f>
        <v/>
      </c>
      <c r="R872" s="2">
        <f>IF(L872&gt;=9,1,0)</f>
        <v/>
      </c>
      <c r="S872" s="2">
        <f>IF(OR(L872=10,M872="Vinta"),1,0)</f>
        <v/>
      </c>
      <c r="T872" s="2">
        <f>IF(M872="Persa",1,0)</f>
        <v/>
      </c>
      <c r="U872" s="2" t="n"/>
      <c r="V872" s="2" t="n"/>
      <c r="W872" s="2" t="n"/>
      <c r="X872" s="2" t="n"/>
      <c r="Y872" s="17" t="n"/>
      <c r="Z872" s="17" t="n"/>
      <c r="AA872" s="17" t="n"/>
      <c r="AB872" s="2" t="n"/>
      <c r="AC872" s="2">
        <f>IF(B872="","",IF(AB872="",TODAY()-B872,AB872-B872))</f>
        <v/>
      </c>
      <c r="AD872" s="2" t="n"/>
      <c r="AE872" s="2" t="n"/>
      <c r="AF872" s="2" t="n"/>
      <c r="AG872" s="37">
        <f>IF(B872="","",MAX(B872,IF(U872="",0,U872),IF(W872="",0,W872),IF(AB872="",0,AB872),IF(AN872="",0,AN872)))</f>
        <v/>
      </c>
      <c r="AH872" s="11">
        <f>IF(AG872="","",TODAY()-AG872)</f>
        <v/>
      </c>
      <c r="AI872" s="11">
        <f>IF(B872="","",MIN(100,IF(J872&gt;=300000,20,IF(J872&gt;=200000,10,5))+IF(OR(C872="Referral",C872="Passaparola"),20,IF(OR(C872="Sito web",C872="LinkedIn",C872="Email marketing"),15,10))+IF(L872&gt;=8,25,IF(L872&gt;=6,18,IF(L872&gt;=4,12,5)))+IF(AND(V872&lt;&gt;"",V872&lt;&gt;"Non risponde",V872&lt;&gt;"Non interessato"),10,0)+IF(X872="Eseguita",10,0)+IF(Z872&gt;0,15,0)))</f>
        <v/>
      </c>
      <c r="AJ872" s="11">
        <f>IF(AI872="","",IF(AI872&gt;=80,"Hot",IF(AI872&gt;=60,"Alta",IF(AI872&gt;=40,"Media","Bassa"))))</f>
        <v/>
      </c>
      <c r="AK872" s="11">
        <f>IF(B872="","",IF(U872="",TODAY()-B872,U872-B872))</f>
        <v/>
      </c>
      <c r="AL872" s="11">
        <f>IF(B872="","",IF(M872="Vinta","Chiusa - vinta",IF(M872="Persa","Chiusa - persa",IF(AND(U872="",TODAY()-B872&gt;1),"Contattare subito",IF(AND(M872="In corso",AH872&gt;7),"Lead in stallo",IF(AND(AN872&lt;&gt;"",AN872&lt;TODAY(),M872="In corso"),"Follow-up scaduto",IF(AND(K872="Offerta",Y872="",W872&lt;&gt;"",TODAY()-W872&gt;3),"Verificare offerta","OK"))))))</f>
        <v/>
      </c>
      <c r="AM872" s="38" t="n"/>
      <c r="AN872" s="39" t="n"/>
      <c r="AO872" s="11">
        <f>IF(AND(AN872&lt;&gt;"",AN872&lt;TODAY(),M872="In corso"),1,0)</f>
        <v/>
      </c>
      <c r="AP872" s="84">
        <f>IF(B872="","",IF(OR(M872="Vinta",M872="Persa"),0,IF(AL872="Contattare subito",50,0)+IF(AL872="Follow-up scaduto",40,0)+IF(AL872="Lead in stallo",35,0)+IF(AJ872="Hot",30,IF(AJ872="Alta",20,IF(AJ872="Media",10,0)))+IF(AO872=1,10,0)+L872/10+ROW()/100000))</f>
        <v/>
      </c>
    </row>
    <row r="873">
      <c r="A873" s="2">
        <f>IF(B873="","",ROW()-1)</f>
        <v/>
      </c>
      <c r="B873" s="2" t="n"/>
      <c r="C873" s="2" t="n"/>
      <c r="D873" s="2" t="n"/>
      <c r="E873" s="2" t="n"/>
      <c r="F873" s="2" t="n"/>
      <c r="G873" s="2" t="n"/>
      <c r="H873" s="2" t="n"/>
      <c r="I873" s="2" t="n"/>
      <c r="J873" s="2" t="n"/>
      <c r="K873" s="2" t="n"/>
      <c r="L873" s="2">
        <f>IF(K873="","",IF(K873="Nuovo",1,IF(K873="Tentativo contatto",1,IF(K873="Contattato",2,IF(K873="Qualificato",4,IF(K873="Visita fissata",5,IF(K873="Visita effettuata",6,IF(K873="Trattativa",7,IF(K873="Offerta",8,IF(K873="Prenotazione",9,IF(K873="Venduto",10,""))))))))))))</f>
        <v/>
      </c>
      <c r="M873" s="2" t="n"/>
      <c r="N873" s="2">
        <f>IF(L873&gt;=4,1,0)</f>
        <v/>
      </c>
      <c r="O873" s="2">
        <f>IF(L873&gt;=6,1,0)</f>
        <v/>
      </c>
      <c r="P873" s="2">
        <f>IF(L873&gt;=7,1,0)</f>
        <v/>
      </c>
      <c r="Q873" s="2">
        <f>IF(L873&gt;=8,1,0)</f>
        <v/>
      </c>
      <c r="R873" s="2">
        <f>IF(L873&gt;=9,1,0)</f>
        <v/>
      </c>
      <c r="S873" s="2">
        <f>IF(OR(L873=10,M873="Vinta"),1,0)</f>
        <v/>
      </c>
      <c r="T873" s="2">
        <f>IF(M873="Persa",1,0)</f>
        <v/>
      </c>
      <c r="U873" s="2" t="n"/>
      <c r="V873" s="2" t="n"/>
      <c r="W873" s="2" t="n"/>
      <c r="X873" s="2" t="n"/>
      <c r="Y873" s="17" t="n"/>
      <c r="Z873" s="17" t="n"/>
      <c r="AA873" s="17" t="n"/>
      <c r="AB873" s="2" t="n"/>
      <c r="AC873" s="2">
        <f>IF(B873="","",IF(AB873="",TODAY()-B873,AB873-B873))</f>
        <v/>
      </c>
      <c r="AD873" s="2" t="n"/>
      <c r="AE873" s="2" t="n"/>
      <c r="AF873" s="2" t="n"/>
      <c r="AG873" s="37">
        <f>IF(B873="","",MAX(B873,IF(U873="",0,U873),IF(W873="",0,W873),IF(AB873="",0,AB873),IF(AN873="",0,AN873)))</f>
        <v/>
      </c>
      <c r="AH873" s="11">
        <f>IF(AG873="","",TODAY()-AG873)</f>
        <v/>
      </c>
      <c r="AI873" s="11">
        <f>IF(B873="","",MIN(100,IF(J873&gt;=300000,20,IF(J873&gt;=200000,10,5))+IF(OR(C873="Referral",C873="Passaparola"),20,IF(OR(C873="Sito web",C873="LinkedIn",C873="Email marketing"),15,10))+IF(L873&gt;=8,25,IF(L873&gt;=6,18,IF(L873&gt;=4,12,5)))+IF(AND(V873&lt;&gt;"",V873&lt;&gt;"Non risponde",V873&lt;&gt;"Non interessato"),10,0)+IF(X873="Eseguita",10,0)+IF(Z873&gt;0,15,0)))</f>
        <v/>
      </c>
      <c r="AJ873" s="11">
        <f>IF(AI873="","",IF(AI873&gt;=80,"Hot",IF(AI873&gt;=60,"Alta",IF(AI873&gt;=40,"Media","Bassa"))))</f>
        <v/>
      </c>
      <c r="AK873" s="11">
        <f>IF(B873="","",IF(U873="",TODAY()-B873,U873-B873))</f>
        <v/>
      </c>
      <c r="AL873" s="11">
        <f>IF(B873="","",IF(M873="Vinta","Chiusa - vinta",IF(M873="Persa","Chiusa - persa",IF(AND(U873="",TODAY()-B873&gt;1),"Contattare subito",IF(AND(M873="In corso",AH873&gt;7),"Lead in stallo",IF(AND(AN873&lt;&gt;"",AN873&lt;TODAY(),M873="In corso"),"Follow-up scaduto",IF(AND(K873="Offerta",Y873="",W873&lt;&gt;"",TODAY()-W873&gt;3),"Verificare offerta","OK"))))))</f>
        <v/>
      </c>
      <c r="AM873" s="38" t="n"/>
      <c r="AN873" s="39" t="n"/>
      <c r="AO873" s="11">
        <f>IF(AND(AN873&lt;&gt;"",AN873&lt;TODAY(),M873="In corso"),1,0)</f>
        <v/>
      </c>
      <c r="AP873" s="84">
        <f>IF(B873="","",IF(OR(M873="Vinta",M873="Persa"),0,IF(AL873="Contattare subito",50,0)+IF(AL873="Follow-up scaduto",40,0)+IF(AL873="Lead in stallo",35,0)+IF(AJ873="Hot",30,IF(AJ873="Alta",20,IF(AJ873="Media",10,0)))+IF(AO873=1,10,0)+L873/10+ROW()/100000))</f>
        <v/>
      </c>
    </row>
    <row r="874">
      <c r="A874" s="2">
        <f>IF(B874="","",ROW()-1)</f>
        <v/>
      </c>
      <c r="B874" s="2" t="n"/>
      <c r="C874" s="2" t="n"/>
      <c r="D874" s="2" t="n"/>
      <c r="E874" s="2" t="n"/>
      <c r="F874" s="2" t="n"/>
      <c r="G874" s="2" t="n"/>
      <c r="H874" s="2" t="n"/>
      <c r="I874" s="2" t="n"/>
      <c r="J874" s="2" t="n"/>
      <c r="K874" s="2" t="n"/>
      <c r="L874" s="2">
        <f>IF(K874="","",IF(K874="Nuovo",1,IF(K874="Tentativo contatto",1,IF(K874="Contattato",2,IF(K874="Qualificato",4,IF(K874="Visita fissata",5,IF(K874="Visita effettuata",6,IF(K874="Trattativa",7,IF(K874="Offerta",8,IF(K874="Prenotazione",9,IF(K874="Venduto",10,""))))))))))))</f>
        <v/>
      </c>
      <c r="M874" s="2" t="n"/>
      <c r="N874" s="2">
        <f>IF(L874&gt;=4,1,0)</f>
        <v/>
      </c>
      <c r="O874" s="2">
        <f>IF(L874&gt;=6,1,0)</f>
        <v/>
      </c>
      <c r="P874" s="2">
        <f>IF(L874&gt;=7,1,0)</f>
        <v/>
      </c>
      <c r="Q874" s="2">
        <f>IF(L874&gt;=8,1,0)</f>
        <v/>
      </c>
      <c r="R874" s="2">
        <f>IF(L874&gt;=9,1,0)</f>
        <v/>
      </c>
      <c r="S874" s="2">
        <f>IF(OR(L874=10,M874="Vinta"),1,0)</f>
        <v/>
      </c>
      <c r="T874" s="2">
        <f>IF(M874="Persa",1,0)</f>
        <v/>
      </c>
      <c r="U874" s="2" t="n"/>
      <c r="V874" s="2" t="n"/>
      <c r="W874" s="2" t="n"/>
      <c r="X874" s="2" t="n"/>
      <c r="Y874" s="17" t="n"/>
      <c r="Z874" s="17" t="n"/>
      <c r="AA874" s="17" t="n"/>
      <c r="AB874" s="2" t="n"/>
      <c r="AC874" s="2">
        <f>IF(B874="","",IF(AB874="",TODAY()-B874,AB874-B874))</f>
        <v/>
      </c>
      <c r="AD874" s="2" t="n"/>
      <c r="AE874" s="2" t="n"/>
      <c r="AF874" s="2" t="n"/>
      <c r="AG874" s="37">
        <f>IF(B874="","",MAX(B874,IF(U874="",0,U874),IF(W874="",0,W874),IF(AB874="",0,AB874),IF(AN874="",0,AN874)))</f>
        <v/>
      </c>
      <c r="AH874" s="11">
        <f>IF(AG874="","",TODAY()-AG874)</f>
        <v/>
      </c>
      <c r="AI874" s="11">
        <f>IF(B874="","",MIN(100,IF(J874&gt;=300000,20,IF(J874&gt;=200000,10,5))+IF(OR(C874="Referral",C874="Passaparola"),20,IF(OR(C874="Sito web",C874="LinkedIn",C874="Email marketing"),15,10))+IF(L874&gt;=8,25,IF(L874&gt;=6,18,IF(L874&gt;=4,12,5)))+IF(AND(V874&lt;&gt;"",V874&lt;&gt;"Non risponde",V874&lt;&gt;"Non interessato"),10,0)+IF(X874="Eseguita",10,0)+IF(Z874&gt;0,15,0)))</f>
        <v/>
      </c>
      <c r="AJ874" s="11">
        <f>IF(AI874="","",IF(AI874&gt;=80,"Hot",IF(AI874&gt;=60,"Alta",IF(AI874&gt;=40,"Media","Bassa"))))</f>
        <v/>
      </c>
      <c r="AK874" s="11">
        <f>IF(B874="","",IF(U874="",TODAY()-B874,U874-B874))</f>
        <v/>
      </c>
      <c r="AL874" s="11">
        <f>IF(B874="","",IF(M874="Vinta","Chiusa - vinta",IF(M874="Persa","Chiusa - persa",IF(AND(U874="",TODAY()-B874&gt;1),"Contattare subito",IF(AND(M874="In corso",AH874&gt;7),"Lead in stallo",IF(AND(AN874&lt;&gt;"",AN874&lt;TODAY(),M874="In corso"),"Follow-up scaduto",IF(AND(K874="Offerta",Y874="",W874&lt;&gt;"",TODAY()-W874&gt;3),"Verificare offerta","OK"))))))</f>
        <v/>
      </c>
      <c r="AM874" s="38" t="n"/>
      <c r="AN874" s="39" t="n"/>
      <c r="AO874" s="11">
        <f>IF(AND(AN874&lt;&gt;"",AN874&lt;TODAY(),M874="In corso"),1,0)</f>
        <v/>
      </c>
      <c r="AP874" s="84">
        <f>IF(B874="","",IF(OR(M874="Vinta",M874="Persa"),0,IF(AL874="Contattare subito",50,0)+IF(AL874="Follow-up scaduto",40,0)+IF(AL874="Lead in stallo",35,0)+IF(AJ874="Hot",30,IF(AJ874="Alta",20,IF(AJ874="Media",10,0)))+IF(AO874=1,10,0)+L874/10+ROW()/100000))</f>
        <v/>
      </c>
    </row>
    <row r="875">
      <c r="A875" s="2">
        <f>IF(B875="","",ROW()-1)</f>
        <v/>
      </c>
      <c r="B875" s="2" t="n"/>
      <c r="C875" s="2" t="n"/>
      <c r="D875" s="2" t="n"/>
      <c r="E875" s="2" t="n"/>
      <c r="F875" s="2" t="n"/>
      <c r="G875" s="2" t="n"/>
      <c r="H875" s="2" t="n"/>
      <c r="I875" s="2" t="n"/>
      <c r="J875" s="2" t="n"/>
      <c r="K875" s="2" t="n"/>
      <c r="L875" s="2">
        <f>IF(K875="","",IF(K875="Nuovo",1,IF(K875="Tentativo contatto",1,IF(K875="Contattato",2,IF(K875="Qualificato",4,IF(K875="Visita fissata",5,IF(K875="Visita effettuata",6,IF(K875="Trattativa",7,IF(K875="Offerta",8,IF(K875="Prenotazione",9,IF(K875="Venduto",10,""))))))))))))</f>
        <v/>
      </c>
      <c r="M875" s="2" t="n"/>
      <c r="N875" s="2">
        <f>IF(L875&gt;=4,1,0)</f>
        <v/>
      </c>
      <c r="O875" s="2">
        <f>IF(L875&gt;=6,1,0)</f>
        <v/>
      </c>
      <c r="P875" s="2">
        <f>IF(L875&gt;=7,1,0)</f>
        <v/>
      </c>
      <c r="Q875" s="2">
        <f>IF(L875&gt;=8,1,0)</f>
        <v/>
      </c>
      <c r="R875" s="2">
        <f>IF(L875&gt;=9,1,0)</f>
        <v/>
      </c>
      <c r="S875" s="2">
        <f>IF(OR(L875=10,M875="Vinta"),1,0)</f>
        <v/>
      </c>
      <c r="T875" s="2">
        <f>IF(M875="Persa",1,0)</f>
        <v/>
      </c>
      <c r="U875" s="2" t="n"/>
      <c r="V875" s="2" t="n"/>
      <c r="W875" s="2" t="n"/>
      <c r="X875" s="2" t="n"/>
      <c r="Y875" s="17" t="n"/>
      <c r="Z875" s="17" t="n"/>
      <c r="AA875" s="17" t="n"/>
      <c r="AB875" s="2" t="n"/>
      <c r="AC875" s="2">
        <f>IF(B875="","",IF(AB875="",TODAY()-B875,AB875-B875))</f>
        <v/>
      </c>
      <c r="AD875" s="2" t="n"/>
      <c r="AE875" s="2" t="n"/>
      <c r="AF875" s="2" t="n"/>
      <c r="AG875" s="37">
        <f>IF(B875="","",MAX(B875,IF(U875="",0,U875),IF(W875="",0,W875),IF(AB875="",0,AB875),IF(AN875="",0,AN875)))</f>
        <v/>
      </c>
      <c r="AH875" s="11">
        <f>IF(AG875="","",TODAY()-AG875)</f>
        <v/>
      </c>
      <c r="AI875" s="11">
        <f>IF(B875="","",MIN(100,IF(J875&gt;=300000,20,IF(J875&gt;=200000,10,5))+IF(OR(C875="Referral",C875="Passaparola"),20,IF(OR(C875="Sito web",C875="LinkedIn",C875="Email marketing"),15,10))+IF(L875&gt;=8,25,IF(L875&gt;=6,18,IF(L875&gt;=4,12,5)))+IF(AND(V875&lt;&gt;"",V875&lt;&gt;"Non risponde",V875&lt;&gt;"Non interessato"),10,0)+IF(X875="Eseguita",10,0)+IF(Z875&gt;0,15,0)))</f>
        <v/>
      </c>
      <c r="AJ875" s="11">
        <f>IF(AI875="","",IF(AI875&gt;=80,"Hot",IF(AI875&gt;=60,"Alta",IF(AI875&gt;=40,"Media","Bassa"))))</f>
        <v/>
      </c>
      <c r="AK875" s="11">
        <f>IF(B875="","",IF(U875="",TODAY()-B875,U875-B875))</f>
        <v/>
      </c>
      <c r="AL875" s="11">
        <f>IF(B875="","",IF(M875="Vinta","Chiusa - vinta",IF(M875="Persa","Chiusa - persa",IF(AND(U875="",TODAY()-B875&gt;1),"Contattare subito",IF(AND(M875="In corso",AH875&gt;7),"Lead in stallo",IF(AND(AN875&lt;&gt;"",AN875&lt;TODAY(),M875="In corso"),"Follow-up scaduto",IF(AND(K875="Offerta",Y875="",W875&lt;&gt;"",TODAY()-W875&gt;3),"Verificare offerta","OK"))))))</f>
        <v/>
      </c>
      <c r="AM875" s="38" t="n"/>
      <c r="AN875" s="39" t="n"/>
      <c r="AO875" s="11">
        <f>IF(AND(AN875&lt;&gt;"",AN875&lt;TODAY(),M875="In corso"),1,0)</f>
        <v/>
      </c>
      <c r="AP875" s="84">
        <f>IF(B875="","",IF(OR(M875="Vinta",M875="Persa"),0,IF(AL875="Contattare subito",50,0)+IF(AL875="Follow-up scaduto",40,0)+IF(AL875="Lead in stallo",35,0)+IF(AJ875="Hot",30,IF(AJ875="Alta",20,IF(AJ875="Media",10,0)))+IF(AO875=1,10,0)+L875/10+ROW()/100000))</f>
        <v/>
      </c>
    </row>
    <row r="876">
      <c r="A876" s="2">
        <f>IF(B876="","",ROW()-1)</f>
        <v/>
      </c>
      <c r="B876" s="2" t="n"/>
      <c r="C876" s="2" t="n"/>
      <c r="D876" s="2" t="n"/>
      <c r="E876" s="2" t="n"/>
      <c r="F876" s="2" t="n"/>
      <c r="G876" s="2" t="n"/>
      <c r="H876" s="2" t="n"/>
      <c r="I876" s="2" t="n"/>
      <c r="J876" s="2" t="n"/>
      <c r="K876" s="2" t="n"/>
      <c r="L876" s="2">
        <f>IF(K876="","",IF(K876="Nuovo",1,IF(K876="Tentativo contatto",1,IF(K876="Contattato",2,IF(K876="Qualificato",4,IF(K876="Visita fissata",5,IF(K876="Visita effettuata",6,IF(K876="Trattativa",7,IF(K876="Offerta",8,IF(K876="Prenotazione",9,IF(K876="Venduto",10,""))))))))))))</f>
        <v/>
      </c>
      <c r="M876" s="2" t="n"/>
      <c r="N876" s="2">
        <f>IF(L876&gt;=4,1,0)</f>
        <v/>
      </c>
      <c r="O876" s="2">
        <f>IF(L876&gt;=6,1,0)</f>
        <v/>
      </c>
      <c r="P876" s="2">
        <f>IF(L876&gt;=7,1,0)</f>
        <v/>
      </c>
      <c r="Q876" s="2">
        <f>IF(L876&gt;=8,1,0)</f>
        <v/>
      </c>
      <c r="R876" s="2">
        <f>IF(L876&gt;=9,1,0)</f>
        <v/>
      </c>
      <c r="S876" s="2">
        <f>IF(OR(L876=10,M876="Vinta"),1,0)</f>
        <v/>
      </c>
      <c r="T876" s="2">
        <f>IF(M876="Persa",1,0)</f>
        <v/>
      </c>
      <c r="U876" s="2" t="n"/>
      <c r="V876" s="2" t="n"/>
      <c r="W876" s="2" t="n"/>
      <c r="X876" s="2" t="n"/>
      <c r="Y876" s="17" t="n"/>
      <c r="Z876" s="17" t="n"/>
      <c r="AA876" s="17" t="n"/>
      <c r="AB876" s="2" t="n"/>
      <c r="AC876" s="2">
        <f>IF(B876="","",IF(AB876="",TODAY()-B876,AB876-B876))</f>
        <v/>
      </c>
      <c r="AD876" s="2" t="n"/>
      <c r="AE876" s="2" t="n"/>
      <c r="AF876" s="2" t="n"/>
      <c r="AG876" s="37">
        <f>IF(B876="","",MAX(B876,IF(U876="",0,U876),IF(W876="",0,W876),IF(AB876="",0,AB876),IF(AN876="",0,AN876)))</f>
        <v/>
      </c>
      <c r="AH876" s="11">
        <f>IF(AG876="","",TODAY()-AG876)</f>
        <v/>
      </c>
      <c r="AI876" s="11">
        <f>IF(B876="","",MIN(100,IF(J876&gt;=300000,20,IF(J876&gt;=200000,10,5))+IF(OR(C876="Referral",C876="Passaparola"),20,IF(OR(C876="Sito web",C876="LinkedIn",C876="Email marketing"),15,10))+IF(L876&gt;=8,25,IF(L876&gt;=6,18,IF(L876&gt;=4,12,5)))+IF(AND(V876&lt;&gt;"",V876&lt;&gt;"Non risponde",V876&lt;&gt;"Non interessato"),10,0)+IF(X876="Eseguita",10,0)+IF(Z876&gt;0,15,0)))</f>
        <v/>
      </c>
      <c r="AJ876" s="11">
        <f>IF(AI876="","",IF(AI876&gt;=80,"Hot",IF(AI876&gt;=60,"Alta",IF(AI876&gt;=40,"Media","Bassa"))))</f>
        <v/>
      </c>
      <c r="AK876" s="11">
        <f>IF(B876="","",IF(U876="",TODAY()-B876,U876-B876))</f>
        <v/>
      </c>
      <c r="AL876" s="11">
        <f>IF(B876="","",IF(M876="Vinta","Chiusa - vinta",IF(M876="Persa","Chiusa - persa",IF(AND(U876="",TODAY()-B876&gt;1),"Contattare subito",IF(AND(M876="In corso",AH876&gt;7),"Lead in stallo",IF(AND(AN876&lt;&gt;"",AN876&lt;TODAY(),M876="In corso"),"Follow-up scaduto",IF(AND(K876="Offerta",Y876="",W876&lt;&gt;"",TODAY()-W876&gt;3),"Verificare offerta","OK"))))))</f>
        <v/>
      </c>
      <c r="AM876" s="38" t="n"/>
      <c r="AN876" s="39" t="n"/>
      <c r="AO876" s="11">
        <f>IF(AND(AN876&lt;&gt;"",AN876&lt;TODAY(),M876="In corso"),1,0)</f>
        <v/>
      </c>
      <c r="AP876" s="84">
        <f>IF(B876="","",IF(OR(M876="Vinta",M876="Persa"),0,IF(AL876="Contattare subito",50,0)+IF(AL876="Follow-up scaduto",40,0)+IF(AL876="Lead in stallo",35,0)+IF(AJ876="Hot",30,IF(AJ876="Alta",20,IF(AJ876="Media",10,0)))+IF(AO876=1,10,0)+L876/10+ROW()/100000))</f>
        <v/>
      </c>
    </row>
    <row r="877">
      <c r="A877" s="2">
        <f>IF(B877="","",ROW()-1)</f>
        <v/>
      </c>
      <c r="B877" s="2" t="n"/>
      <c r="C877" s="2" t="n"/>
      <c r="D877" s="2" t="n"/>
      <c r="E877" s="2" t="n"/>
      <c r="F877" s="2" t="n"/>
      <c r="G877" s="2" t="n"/>
      <c r="H877" s="2" t="n"/>
      <c r="I877" s="2" t="n"/>
      <c r="J877" s="2" t="n"/>
      <c r="K877" s="2" t="n"/>
      <c r="L877" s="2">
        <f>IF(K877="","",IF(K877="Nuovo",1,IF(K877="Tentativo contatto",1,IF(K877="Contattato",2,IF(K877="Qualificato",4,IF(K877="Visita fissata",5,IF(K877="Visita effettuata",6,IF(K877="Trattativa",7,IF(K877="Offerta",8,IF(K877="Prenotazione",9,IF(K877="Venduto",10,""))))))))))))</f>
        <v/>
      </c>
      <c r="M877" s="2" t="n"/>
      <c r="N877" s="2">
        <f>IF(L877&gt;=4,1,0)</f>
        <v/>
      </c>
      <c r="O877" s="2">
        <f>IF(L877&gt;=6,1,0)</f>
        <v/>
      </c>
      <c r="P877" s="2">
        <f>IF(L877&gt;=7,1,0)</f>
        <v/>
      </c>
      <c r="Q877" s="2">
        <f>IF(L877&gt;=8,1,0)</f>
        <v/>
      </c>
      <c r="R877" s="2">
        <f>IF(L877&gt;=9,1,0)</f>
        <v/>
      </c>
      <c r="S877" s="2">
        <f>IF(OR(L877=10,M877="Vinta"),1,0)</f>
        <v/>
      </c>
      <c r="T877" s="2">
        <f>IF(M877="Persa",1,0)</f>
        <v/>
      </c>
      <c r="U877" s="2" t="n"/>
      <c r="V877" s="2" t="n"/>
      <c r="W877" s="2" t="n"/>
      <c r="X877" s="2" t="n"/>
      <c r="Y877" s="17" t="n"/>
      <c r="Z877" s="17" t="n"/>
      <c r="AA877" s="17" t="n"/>
      <c r="AB877" s="2" t="n"/>
      <c r="AC877" s="2">
        <f>IF(B877="","",IF(AB877="",TODAY()-B877,AB877-B877))</f>
        <v/>
      </c>
      <c r="AD877" s="2" t="n"/>
      <c r="AE877" s="2" t="n"/>
      <c r="AF877" s="2" t="n"/>
      <c r="AG877" s="37">
        <f>IF(B877="","",MAX(B877,IF(U877="",0,U877),IF(W877="",0,W877),IF(AB877="",0,AB877),IF(AN877="",0,AN877)))</f>
        <v/>
      </c>
      <c r="AH877" s="11">
        <f>IF(AG877="","",TODAY()-AG877)</f>
        <v/>
      </c>
      <c r="AI877" s="11">
        <f>IF(B877="","",MIN(100,IF(J877&gt;=300000,20,IF(J877&gt;=200000,10,5))+IF(OR(C877="Referral",C877="Passaparola"),20,IF(OR(C877="Sito web",C877="LinkedIn",C877="Email marketing"),15,10))+IF(L877&gt;=8,25,IF(L877&gt;=6,18,IF(L877&gt;=4,12,5)))+IF(AND(V877&lt;&gt;"",V877&lt;&gt;"Non risponde",V877&lt;&gt;"Non interessato"),10,0)+IF(X877="Eseguita",10,0)+IF(Z877&gt;0,15,0)))</f>
        <v/>
      </c>
      <c r="AJ877" s="11">
        <f>IF(AI877="","",IF(AI877&gt;=80,"Hot",IF(AI877&gt;=60,"Alta",IF(AI877&gt;=40,"Media","Bassa"))))</f>
        <v/>
      </c>
      <c r="AK877" s="11">
        <f>IF(B877="","",IF(U877="",TODAY()-B877,U877-B877))</f>
        <v/>
      </c>
      <c r="AL877" s="11">
        <f>IF(B877="","",IF(M877="Vinta","Chiusa - vinta",IF(M877="Persa","Chiusa - persa",IF(AND(U877="",TODAY()-B877&gt;1),"Contattare subito",IF(AND(M877="In corso",AH877&gt;7),"Lead in stallo",IF(AND(AN877&lt;&gt;"",AN877&lt;TODAY(),M877="In corso"),"Follow-up scaduto",IF(AND(K877="Offerta",Y877="",W877&lt;&gt;"",TODAY()-W877&gt;3),"Verificare offerta","OK"))))))</f>
        <v/>
      </c>
      <c r="AM877" s="38" t="n"/>
      <c r="AN877" s="39" t="n"/>
      <c r="AO877" s="11">
        <f>IF(AND(AN877&lt;&gt;"",AN877&lt;TODAY(),M877="In corso"),1,0)</f>
        <v/>
      </c>
      <c r="AP877" s="84">
        <f>IF(B877="","",IF(OR(M877="Vinta",M877="Persa"),0,IF(AL877="Contattare subito",50,0)+IF(AL877="Follow-up scaduto",40,0)+IF(AL877="Lead in stallo",35,0)+IF(AJ877="Hot",30,IF(AJ877="Alta",20,IF(AJ877="Media",10,0)))+IF(AO877=1,10,0)+L877/10+ROW()/100000))</f>
        <v/>
      </c>
    </row>
    <row r="878">
      <c r="A878" s="2">
        <f>IF(B878="","",ROW()-1)</f>
        <v/>
      </c>
      <c r="B878" s="2" t="n"/>
      <c r="C878" s="2" t="n"/>
      <c r="D878" s="2" t="n"/>
      <c r="E878" s="2" t="n"/>
      <c r="F878" s="2" t="n"/>
      <c r="G878" s="2" t="n"/>
      <c r="H878" s="2" t="n"/>
      <c r="I878" s="2" t="n"/>
      <c r="J878" s="2" t="n"/>
      <c r="K878" s="2" t="n"/>
      <c r="L878" s="2">
        <f>IF(K878="","",IF(K878="Nuovo",1,IF(K878="Tentativo contatto",1,IF(K878="Contattato",2,IF(K878="Qualificato",4,IF(K878="Visita fissata",5,IF(K878="Visita effettuata",6,IF(K878="Trattativa",7,IF(K878="Offerta",8,IF(K878="Prenotazione",9,IF(K878="Venduto",10,""))))))))))))</f>
        <v/>
      </c>
      <c r="M878" s="2" t="n"/>
      <c r="N878" s="2">
        <f>IF(L878&gt;=4,1,0)</f>
        <v/>
      </c>
      <c r="O878" s="2">
        <f>IF(L878&gt;=6,1,0)</f>
        <v/>
      </c>
      <c r="P878" s="2">
        <f>IF(L878&gt;=7,1,0)</f>
        <v/>
      </c>
      <c r="Q878" s="2">
        <f>IF(L878&gt;=8,1,0)</f>
        <v/>
      </c>
      <c r="R878" s="2">
        <f>IF(L878&gt;=9,1,0)</f>
        <v/>
      </c>
      <c r="S878" s="2">
        <f>IF(OR(L878=10,M878="Vinta"),1,0)</f>
        <v/>
      </c>
      <c r="T878" s="2">
        <f>IF(M878="Persa",1,0)</f>
        <v/>
      </c>
      <c r="U878" s="2" t="n"/>
      <c r="V878" s="2" t="n"/>
      <c r="W878" s="2" t="n"/>
      <c r="X878" s="2" t="n"/>
      <c r="Y878" s="17" t="n"/>
      <c r="Z878" s="17" t="n"/>
      <c r="AA878" s="17" t="n"/>
      <c r="AB878" s="2" t="n"/>
      <c r="AC878" s="2">
        <f>IF(B878="","",IF(AB878="",TODAY()-B878,AB878-B878))</f>
        <v/>
      </c>
      <c r="AD878" s="2" t="n"/>
      <c r="AE878" s="2" t="n"/>
      <c r="AF878" s="2" t="n"/>
      <c r="AG878" s="37">
        <f>IF(B878="","",MAX(B878,IF(U878="",0,U878),IF(W878="",0,W878),IF(AB878="",0,AB878),IF(AN878="",0,AN878)))</f>
        <v/>
      </c>
      <c r="AH878" s="11">
        <f>IF(AG878="","",TODAY()-AG878)</f>
        <v/>
      </c>
      <c r="AI878" s="11">
        <f>IF(B878="","",MIN(100,IF(J878&gt;=300000,20,IF(J878&gt;=200000,10,5))+IF(OR(C878="Referral",C878="Passaparola"),20,IF(OR(C878="Sito web",C878="LinkedIn",C878="Email marketing"),15,10))+IF(L878&gt;=8,25,IF(L878&gt;=6,18,IF(L878&gt;=4,12,5)))+IF(AND(V878&lt;&gt;"",V878&lt;&gt;"Non risponde",V878&lt;&gt;"Non interessato"),10,0)+IF(X878="Eseguita",10,0)+IF(Z878&gt;0,15,0)))</f>
        <v/>
      </c>
      <c r="AJ878" s="11">
        <f>IF(AI878="","",IF(AI878&gt;=80,"Hot",IF(AI878&gt;=60,"Alta",IF(AI878&gt;=40,"Media","Bassa"))))</f>
        <v/>
      </c>
      <c r="AK878" s="11">
        <f>IF(B878="","",IF(U878="",TODAY()-B878,U878-B878))</f>
        <v/>
      </c>
      <c r="AL878" s="11">
        <f>IF(B878="","",IF(M878="Vinta","Chiusa - vinta",IF(M878="Persa","Chiusa - persa",IF(AND(U878="",TODAY()-B878&gt;1),"Contattare subito",IF(AND(M878="In corso",AH878&gt;7),"Lead in stallo",IF(AND(AN878&lt;&gt;"",AN878&lt;TODAY(),M878="In corso"),"Follow-up scaduto",IF(AND(K878="Offerta",Y878="",W878&lt;&gt;"",TODAY()-W878&gt;3),"Verificare offerta","OK"))))))</f>
        <v/>
      </c>
      <c r="AM878" s="38" t="n"/>
      <c r="AN878" s="39" t="n"/>
      <c r="AO878" s="11">
        <f>IF(AND(AN878&lt;&gt;"",AN878&lt;TODAY(),M878="In corso"),1,0)</f>
        <v/>
      </c>
      <c r="AP878" s="84">
        <f>IF(B878="","",IF(OR(M878="Vinta",M878="Persa"),0,IF(AL878="Contattare subito",50,0)+IF(AL878="Follow-up scaduto",40,0)+IF(AL878="Lead in stallo",35,0)+IF(AJ878="Hot",30,IF(AJ878="Alta",20,IF(AJ878="Media",10,0)))+IF(AO878=1,10,0)+L878/10+ROW()/100000))</f>
        <v/>
      </c>
    </row>
    <row r="879">
      <c r="A879" s="2">
        <f>IF(B879="","",ROW()-1)</f>
        <v/>
      </c>
      <c r="B879" s="2" t="n"/>
      <c r="C879" s="2" t="n"/>
      <c r="D879" s="2" t="n"/>
      <c r="E879" s="2" t="n"/>
      <c r="F879" s="2" t="n"/>
      <c r="G879" s="2" t="n"/>
      <c r="H879" s="2" t="n"/>
      <c r="I879" s="2" t="n"/>
      <c r="J879" s="2" t="n"/>
      <c r="K879" s="2" t="n"/>
      <c r="L879" s="2">
        <f>IF(K879="","",IF(K879="Nuovo",1,IF(K879="Tentativo contatto",1,IF(K879="Contattato",2,IF(K879="Qualificato",4,IF(K879="Visita fissata",5,IF(K879="Visita effettuata",6,IF(K879="Trattativa",7,IF(K879="Offerta",8,IF(K879="Prenotazione",9,IF(K879="Venduto",10,""))))))))))))</f>
        <v/>
      </c>
      <c r="M879" s="2" t="n"/>
      <c r="N879" s="2">
        <f>IF(L879&gt;=4,1,0)</f>
        <v/>
      </c>
      <c r="O879" s="2">
        <f>IF(L879&gt;=6,1,0)</f>
        <v/>
      </c>
      <c r="P879" s="2">
        <f>IF(L879&gt;=7,1,0)</f>
        <v/>
      </c>
      <c r="Q879" s="2">
        <f>IF(L879&gt;=8,1,0)</f>
        <v/>
      </c>
      <c r="R879" s="2">
        <f>IF(L879&gt;=9,1,0)</f>
        <v/>
      </c>
      <c r="S879" s="2">
        <f>IF(OR(L879=10,M879="Vinta"),1,0)</f>
        <v/>
      </c>
      <c r="T879" s="2">
        <f>IF(M879="Persa",1,0)</f>
        <v/>
      </c>
      <c r="U879" s="2" t="n"/>
      <c r="V879" s="2" t="n"/>
      <c r="W879" s="2" t="n"/>
      <c r="X879" s="2" t="n"/>
      <c r="Y879" s="17" t="n"/>
      <c r="Z879" s="17" t="n"/>
      <c r="AA879" s="17" t="n"/>
      <c r="AB879" s="2" t="n"/>
      <c r="AC879" s="2">
        <f>IF(B879="","",IF(AB879="",TODAY()-B879,AB879-B879))</f>
        <v/>
      </c>
      <c r="AD879" s="2" t="n"/>
      <c r="AE879" s="2" t="n"/>
      <c r="AF879" s="2" t="n"/>
      <c r="AG879" s="37">
        <f>IF(B879="","",MAX(B879,IF(U879="",0,U879),IF(W879="",0,W879),IF(AB879="",0,AB879),IF(AN879="",0,AN879)))</f>
        <v/>
      </c>
      <c r="AH879" s="11">
        <f>IF(AG879="","",TODAY()-AG879)</f>
        <v/>
      </c>
      <c r="AI879" s="11">
        <f>IF(B879="","",MIN(100,IF(J879&gt;=300000,20,IF(J879&gt;=200000,10,5))+IF(OR(C879="Referral",C879="Passaparola"),20,IF(OR(C879="Sito web",C879="LinkedIn",C879="Email marketing"),15,10))+IF(L879&gt;=8,25,IF(L879&gt;=6,18,IF(L879&gt;=4,12,5)))+IF(AND(V879&lt;&gt;"",V879&lt;&gt;"Non risponde",V879&lt;&gt;"Non interessato"),10,0)+IF(X879="Eseguita",10,0)+IF(Z879&gt;0,15,0)))</f>
        <v/>
      </c>
      <c r="AJ879" s="11">
        <f>IF(AI879="","",IF(AI879&gt;=80,"Hot",IF(AI879&gt;=60,"Alta",IF(AI879&gt;=40,"Media","Bassa"))))</f>
        <v/>
      </c>
      <c r="AK879" s="11">
        <f>IF(B879="","",IF(U879="",TODAY()-B879,U879-B879))</f>
        <v/>
      </c>
      <c r="AL879" s="11">
        <f>IF(B879="","",IF(M879="Vinta","Chiusa - vinta",IF(M879="Persa","Chiusa - persa",IF(AND(U879="",TODAY()-B879&gt;1),"Contattare subito",IF(AND(M879="In corso",AH879&gt;7),"Lead in stallo",IF(AND(AN879&lt;&gt;"",AN879&lt;TODAY(),M879="In corso"),"Follow-up scaduto",IF(AND(K879="Offerta",Y879="",W879&lt;&gt;"",TODAY()-W879&gt;3),"Verificare offerta","OK"))))))</f>
        <v/>
      </c>
      <c r="AM879" s="38" t="n"/>
      <c r="AN879" s="39" t="n"/>
      <c r="AO879" s="11">
        <f>IF(AND(AN879&lt;&gt;"",AN879&lt;TODAY(),M879="In corso"),1,0)</f>
        <v/>
      </c>
      <c r="AP879" s="84">
        <f>IF(B879="","",IF(OR(M879="Vinta",M879="Persa"),0,IF(AL879="Contattare subito",50,0)+IF(AL879="Follow-up scaduto",40,0)+IF(AL879="Lead in stallo",35,0)+IF(AJ879="Hot",30,IF(AJ879="Alta",20,IF(AJ879="Media",10,0)))+IF(AO879=1,10,0)+L879/10+ROW()/100000))</f>
        <v/>
      </c>
    </row>
    <row r="880">
      <c r="A880" s="2">
        <f>IF(B880="","",ROW()-1)</f>
        <v/>
      </c>
      <c r="B880" s="2" t="n"/>
      <c r="C880" s="2" t="n"/>
      <c r="D880" s="2" t="n"/>
      <c r="E880" s="2" t="n"/>
      <c r="F880" s="2" t="n"/>
      <c r="G880" s="2" t="n"/>
      <c r="H880" s="2" t="n"/>
      <c r="I880" s="2" t="n"/>
      <c r="J880" s="2" t="n"/>
      <c r="K880" s="2" t="n"/>
      <c r="L880" s="2">
        <f>IF(K880="","",IF(K880="Nuovo",1,IF(K880="Tentativo contatto",1,IF(K880="Contattato",2,IF(K880="Qualificato",4,IF(K880="Visita fissata",5,IF(K880="Visita effettuata",6,IF(K880="Trattativa",7,IF(K880="Offerta",8,IF(K880="Prenotazione",9,IF(K880="Venduto",10,""))))))))))))</f>
        <v/>
      </c>
      <c r="M880" s="2" t="n"/>
      <c r="N880" s="2">
        <f>IF(L880&gt;=4,1,0)</f>
        <v/>
      </c>
      <c r="O880" s="2">
        <f>IF(L880&gt;=6,1,0)</f>
        <v/>
      </c>
      <c r="P880" s="2">
        <f>IF(L880&gt;=7,1,0)</f>
        <v/>
      </c>
      <c r="Q880" s="2">
        <f>IF(L880&gt;=8,1,0)</f>
        <v/>
      </c>
      <c r="R880" s="2">
        <f>IF(L880&gt;=9,1,0)</f>
        <v/>
      </c>
      <c r="S880" s="2">
        <f>IF(OR(L880=10,M880="Vinta"),1,0)</f>
        <v/>
      </c>
      <c r="T880" s="2">
        <f>IF(M880="Persa",1,0)</f>
        <v/>
      </c>
      <c r="U880" s="2" t="n"/>
      <c r="V880" s="2" t="n"/>
      <c r="W880" s="2" t="n"/>
      <c r="X880" s="2" t="n"/>
      <c r="Y880" s="17" t="n"/>
      <c r="Z880" s="17" t="n"/>
      <c r="AA880" s="17" t="n"/>
      <c r="AB880" s="2" t="n"/>
      <c r="AC880" s="2">
        <f>IF(B880="","",IF(AB880="",TODAY()-B880,AB880-B880))</f>
        <v/>
      </c>
      <c r="AD880" s="2" t="n"/>
      <c r="AE880" s="2" t="n"/>
      <c r="AF880" s="2" t="n"/>
      <c r="AG880" s="37">
        <f>IF(B880="","",MAX(B880,IF(U880="",0,U880),IF(W880="",0,W880),IF(AB880="",0,AB880),IF(AN880="",0,AN880)))</f>
        <v/>
      </c>
      <c r="AH880" s="11">
        <f>IF(AG880="","",TODAY()-AG880)</f>
        <v/>
      </c>
      <c r="AI880" s="11">
        <f>IF(B880="","",MIN(100,IF(J880&gt;=300000,20,IF(J880&gt;=200000,10,5))+IF(OR(C880="Referral",C880="Passaparola"),20,IF(OR(C880="Sito web",C880="LinkedIn",C880="Email marketing"),15,10))+IF(L880&gt;=8,25,IF(L880&gt;=6,18,IF(L880&gt;=4,12,5)))+IF(AND(V880&lt;&gt;"",V880&lt;&gt;"Non risponde",V880&lt;&gt;"Non interessato"),10,0)+IF(X880="Eseguita",10,0)+IF(Z880&gt;0,15,0)))</f>
        <v/>
      </c>
      <c r="AJ880" s="11">
        <f>IF(AI880="","",IF(AI880&gt;=80,"Hot",IF(AI880&gt;=60,"Alta",IF(AI880&gt;=40,"Media","Bassa"))))</f>
        <v/>
      </c>
      <c r="AK880" s="11">
        <f>IF(B880="","",IF(U880="",TODAY()-B880,U880-B880))</f>
        <v/>
      </c>
      <c r="AL880" s="11">
        <f>IF(B880="","",IF(M880="Vinta","Chiusa - vinta",IF(M880="Persa","Chiusa - persa",IF(AND(U880="",TODAY()-B880&gt;1),"Contattare subito",IF(AND(M880="In corso",AH880&gt;7),"Lead in stallo",IF(AND(AN880&lt;&gt;"",AN880&lt;TODAY(),M880="In corso"),"Follow-up scaduto",IF(AND(K880="Offerta",Y880="",W880&lt;&gt;"",TODAY()-W880&gt;3),"Verificare offerta","OK"))))))</f>
        <v/>
      </c>
      <c r="AM880" s="38" t="n"/>
      <c r="AN880" s="39" t="n"/>
      <c r="AO880" s="11">
        <f>IF(AND(AN880&lt;&gt;"",AN880&lt;TODAY(),M880="In corso"),1,0)</f>
        <v/>
      </c>
      <c r="AP880" s="84">
        <f>IF(B880="","",IF(OR(M880="Vinta",M880="Persa"),0,IF(AL880="Contattare subito",50,0)+IF(AL880="Follow-up scaduto",40,0)+IF(AL880="Lead in stallo",35,0)+IF(AJ880="Hot",30,IF(AJ880="Alta",20,IF(AJ880="Media",10,0)))+IF(AO880=1,10,0)+L880/10+ROW()/100000))</f>
        <v/>
      </c>
    </row>
    <row r="881">
      <c r="A881" s="2">
        <f>IF(B881="","",ROW()-1)</f>
        <v/>
      </c>
      <c r="B881" s="2" t="n"/>
      <c r="C881" s="2" t="n"/>
      <c r="D881" s="2" t="n"/>
      <c r="E881" s="2" t="n"/>
      <c r="F881" s="2" t="n"/>
      <c r="G881" s="2" t="n"/>
      <c r="H881" s="2" t="n"/>
      <c r="I881" s="2" t="n"/>
      <c r="J881" s="2" t="n"/>
      <c r="K881" s="2" t="n"/>
      <c r="L881" s="2">
        <f>IF(K881="","",IF(K881="Nuovo",1,IF(K881="Tentativo contatto",1,IF(K881="Contattato",2,IF(K881="Qualificato",4,IF(K881="Visita fissata",5,IF(K881="Visita effettuata",6,IF(K881="Trattativa",7,IF(K881="Offerta",8,IF(K881="Prenotazione",9,IF(K881="Venduto",10,""))))))))))))</f>
        <v/>
      </c>
      <c r="M881" s="2" t="n"/>
      <c r="N881" s="2">
        <f>IF(L881&gt;=4,1,0)</f>
        <v/>
      </c>
      <c r="O881" s="2">
        <f>IF(L881&gt;=6,1,0)</f>
        <v/>
      </c>
      <c r="P881" s="2">
        <f>IF(L881&gt;=7,1,0)</f>
        <v/>
      </c>
      <c r="Q881" s="2">
        <f>IF(L881&gt;=8,1,0)</f>
        <v/>
      </c>
      <c r="R881" s="2">
        <f>IF(L881&gt;=9,1,0)</f>
        <v/>
      </c>
      <c r="S881" s="2">
        <f>IF(OR(L881=10,M881="Vinta"),1,0)</f>
        <v/>
      </c>
      <c r="T881" s="2">
        <f>IF(M881="Persa",1,0)</f>
        <v/>
      </c>
      <c r="U881" s="2" t="n"/>
      <c r="V881" s="2" t="n"/>
      <c r="W881" s="2" t="n"/>
      <c r="X881" s="2" t="n"/>
      <c r="Y881" s="17" t="n"/>
      <c r="Z881" s="17" t="n"/>
      <c r="AA881" s="17" t="n"/>
      <c r="AB881" s="2" t="n"/>
      <c r="AC881" s="2">
        <f>IF(B881="","",IF(AB881="",TODAY()-B881,AB881-B881))</f>
        <v/>
      </c>
      <c r="AD881" s="2" t="n"/>
      <c r="AE881" s="2" t="n"/>
      <c r="AF881" s="2" t="n"/>
      <c r="AG881" s="37">
        <f>IF(B881="","",MAX(B881,IF(U881="",0,U881),IF(W881="",0,W881),IF(AB881="",0,AB881),IF(AN881="",0,AN881)))</f>
        <v/>
      </c>
      <c r="AH881" s="11">
        <f>IF(AG881="","",TODAY()-AG881)</f>
        <v/>
      </c>
      <c r="AI881" s="11">
        <f>IF(B881="","",MIN(100,IF(J881&gt;=300000,20,IF(J881&gt;=200000,10,5))+IF(OR(C881="Referral",C881="Passaparola"),20,IF(OR(C881="Sito web",C881="LinkedIn",C881="Email marketing"),15,10))+IF(L881&gt;=8,25,IF(L881&gt;=6,18,IF(L881&gt;=4,12,5)))+IF(AND(V881&lt;&gt;"",V881&lt;&gt;"Non risponde",V881&lt;&gt;"Non interessato"),10,0)+IF(X881="Eseguita",10,0)+IF(Z881&gt;0,15,0)))</f>
        <v/>
      </c>
      <c r="AJ881" s="11">
        <f>IF(AI881="","",IF(AI881&gt;=80,"Hot",IF(AI881&gt;=60,"Alta",IF(AI881&gt;=40,"Media","Bassa"))))</f>
        <v/>
      </c>
      <c r="AK881" s="11">
        <f>IF(B881="","",IF(U881="",TODAY()-B881,U881-B881))</f>
        <v/>
      </c>
      <c r="AL881" s="11">
        <f>IF(B881="","",IF(M881="Vinta","Chiusa - vinta",IF(M881="Persa","Chiusa - persa",IF(AND(U881="",TODAY()-B881&gt;1),"Contattare subito",IF(AND(M881="In corso",AH881&gt;7),"Lead in stallo",IF(AND(AN881&lt;&gt;"",AN881&lt;TODAY(),M881="In corso"),"Follow-up scaduto",IF(AND(K881="Offerta",Y881="",W881&lt;&gt;"",TODAY()-W881&gt;3),"Verificare offerta","OK"))))))</f>
        <v/>
      </c>
      <c r="AM881" s="38" t="n"/>
      <c r="AN881" s="39" t="n"/>
      <c r="AO881" s="11">
        <f>IF(AND(AN881&lt;&gt;"",AN881&lt;TODAY(),M881="In corso"),1,0)</f>
        <v/>
      </c>
      <c r="AP881" s="84">
        <f>IF(B881="","",IF(OR(M881="Vinta",M881="Persa"),0,IF(AL881="Contattare subito",50,0)+IF(AL881="Follow-up scaduto",40,0)+IF(AL881="Lead in stallo",35,0)+IF(AJ881="Hot",30,IF(AJ881="Alta",20,IF(AJ881="Media",10,0)))+IF(AO881=1,10,0)+L881/10+ROW()/100000))</f>
        <v/>
      </c>
    </row>
    <row r="882">
      <c r="A882" s="2">
        <f>IF(B882="","",ROW()-1)</f>
        <v/>
      </c>
      <c r="B882" s="2" t="n"/>
      <c r="C882" s="2" t="n"/>
      <c r="D882" s="2" t="n"/>
      <c r="E882" s="2" t="n"/>
      <c r="F882" s="2" t="n"/>
      <c r="G882" s="2" t="n"/>
      <c r="H882" s="2" t="n"/>
      <c r="I882" s="2" t="n"/>
      <c r="J882" s="2" t="n"/>
      <c r="K882" s="2" t="n"/>
      <c r="L882" s="2">
        <f>IF(K882="","",IF(K882="Nuovo",1,IF(K882="Tentativo contatto",1,IF(K882="Contattato",2,IF(K882="Qualificato",4,IF(K882="Visita fissata",5,IF(K882="Visita effettuata",6,IF(K882="Trattativa",7,IF(K882="Offerta",8,IF(K882="Prenotazione",9,IF(K882="Venduto",10,""))))))))))))</f>
        <v/>
      </c>
      <c r="M882" s="2" t="n"/>
      <c r="N882" s="2">
        <f>IF(L882&gt;=4,1,0)</f>
        <v/>
      </c>
      <c r="O882" s="2">
        <f>IF(L882&gt;=6,1,0)</f>
        <v/>
      </c>
      <c r="P882" s="2">
        <f>IF(L882&gt;=7,1,0)</f>
        <v/>
      </c>
      <c r="Q882" s="2">
        <f>IF(L882&gt;=8,1,0)</f>
        <v/>
      </c>
      <c r="R882" s="2">
        <f>IF(L882&gt;=9,1,0)</f>
        <v/>
      </c>
      <c r="S882" s="2">
        <f>IF(OR(L882=10,M882="Vinta"),1,0)</f>
        <v/>
      </c>
      <c r="T882" s="2">
        <f>IF(M882="Persa",1,0)</f>
        <v/>
      </c>
      <c r="U882" s="2" t="n"/>
      <c r="V882" s="2" t="n"/>
      <c r="W882" s="2" t="n"/>
      <c r="X882" s="2" t="n"/>
      <c r="Y882" s="17" t="n"/>
      <c r="Z882" s="17" t="n"/>
      <c r="AA882" s="17" t="n"/>
      <c r="AB882" s="2" t="n"/>
      <c r="AC882" s="2">
        <f>IF(B882="","",IF(AB882="",TODAY()-B882,AB882-B882))</f>
        <v/>
      </c>
      <c r="AD882" s="2" t="n"/>
      <c r="AE882" s="2" t="n"/>
      <c r="AF882" s="2" t="n"/>
      <c r="AG882" s="37">
        <f>IF(B882="","",MAX(B882,IF(U882="",0,U882),IF(W882="",0,W882),IF(AB882="",0,AB882),IF(AN882="",0,AN882)))</f>
        <v/>
      </c>
      <c r="AH882" s="11">
        <f>IF(AG882="","",TODAY()-AG882)</f>
        <v/>
      </c>
      <c r="AI882" s="11">
        <f>IF(B882="","",MIN(100,IF(J882&gt;=300000,20,IF(J882&gt;=200000,10,5))+IF(OR(C882="Referral",C882="Passaparola"),20,IF(OR(C882="Sito web",C882="LinkedIn",C882="Email marketing"),15,10))+IF(L882&gt;=8,25,IF(L882&gt;=6,18,IF(L882&gt;=4,12,5)))+IF(AND(V882&lt;&gt;"",V882&lt;&gt;"Non risponde",V882&lt;&gt;"Non interessato"),10,0)+IF(X882="Eseguita",10,0)+IF(Z882&gt;0,15,0)))</f>
        <v/>
      </c>
      <c r="AJ882" s="11">
        <f>IF(AI882="","",IF(AI882&gt;=80,"Hot",IF(AI882&gt;=60,"Alta",IF(AI882&gt;=40,"Media","Bassa"))))</f>
        <v/>
      </c>
      <c r="AK882" s="11">
        <f>IF(B882="","",IF(U882="",TODAY()-B882,U882-B882))</f>
        <v/>
      </c>
      <c r="AL882" s="11">
        <f>IF(B882="","",IF(M882="Vinta","Chiusa - vinta",IF(M882="Persa","Chiusa - persa",IF(AND(U882="",TODAY()-B882&gt;1),"Contattare subito",IF(AND(M882="In corso",AH882&gt;7),"Lead in stallo",IF(AND(AN882&lt;&gt;"",AN882&lt;TODAY(),M882="In corso"),"Follow-up scaduto",IF(AND(K882="Offerta",Y882="",W882&lt;&gt;"",TODAY()-W882&gt;3),"Verificare offerta","OK"))))))</f>
        <v/>
      </c>
      <c r="AM882" s="38" t="n"/>
      <c r="AN882" s="39" t="n"/>
      <c r="AO882" s="11">
        <f>IF(AND(AN882&lt;&gt;"",AN882&lt;TODAY(),M882="In corso"),1,0)</f>
        <v/>
      </c>
      <c r="AP882" s="84">
        <f>IF(B882="","",IF(OR(M882="Vinta",M882="Persa"),0,IF(AL882="Contattare subito",50,0)+IF(AL882="Follow-up scaduto",40,0)+IF(AL882="Lead in stallo",35,0)+IF(AJ882="Hot",30,IF(AJ882="Alta",20,IF(AJ882="Media",10,0)))+IF(AO882=1,10,0)+L882/10+ROW()/100000))</f>
        <v/>
      </c>
    </row>
    <row r="883">
      <c r="A883" s="2">
        <f>IF(B883="","",ROW()-1)</f>
        <v/>
      </c>
      <c r="B883" s="2" t="n"/>
      <c r="C883" s="2" t="n"/>
      <c r="D883" s="2" t="n"/>
      <c r="E883" s="2" t="n"/>
      <c r="F883" s="2" t="n"/>
      <c r="G883" s="2" t="n"/>
      <c r="H883" s="2" t="n"/>
      <c r="I883" s="2" t="n"/>
      <c r="J883" s="2" t="n"/>
      <c r="K883" s="2" t="n"/>
      <c r="L883" s="2">
        <f>IF(K883="","",IF(K883="Nuovo",1,IF(K883="Tentativo contatto",1,IF(K883="Contattato",2,IF(K883="Qualificato",4,IF(K883="Visita fissata",5,IF(K883="Visita effettuata",6,IF(K883="Trattativa",7,IF(K883="Offerta",8,IF(K883="Prenotazione",9,IF(K883="Venduto",10,""))))))))))))</f>
        <v/>
      </c>
      <c r="M883" s="2" t="n"/>
      <c r="N883" s="2">
        <f>IF(L883&gt;=4,1,0)</f>
        <v/>
      </c>
      <c r="O883" s="2">
        <f>IF(L883&gt;=6,1,0)</f>
        <v/>
      </c>
      <c r="P883" s="2">
        <f>IF(L883&gt;=7,1,0)</f>
        <v/>
      </c>
      <c r="Q883" s="2">
        <f>IF(L883&gt;=8,1,0)</f>
        <v/>
      </c>
      <c r="R883" s="2">
        <f>IF(L883&gt;=9,1,0)</f>
        <v/>
      </c>
      <c r="S883" s="2">
        <f>IF(OR(L883=10,M883="Vinta"),1,0)</f>
        <v/>
      </c>
      <c r="T883" s="2">
        <f>IF(M883="Persa",1,0)</f>
        <v/>
      </c>
      <c r="U883" s="2" t="n"/>
      <c r="V883" s="2" t="n"/>
      <c r="W883" s="2" t="n"/>
      <c r="X883" s="2" t="n"/>
      <c r="Y883" s="17" t="n"/>
      <c r="Z883" s="17" t="n"/>
      <c r="AA883" s="17" t="n"/>
      <c r="AB883" s="2" t="n"/>
      <c r="AC883" s="2">
        <f>IF(B883="","",IF(AB883="",TODAY()-B883,AB883-B883))</f>
        <v/>
      </c>
      <c r="AD883" s="2" t="n"/>
      <c r="AE883" s="2" t="n"/>
      <c r="AF883" s="2" t="n"/>
      <c r="AG883" s="37">
        <f>IF(B883="","",MAX(B883,IF(U883="",0,U883),IF(W883="",0,W883),IF(AB883="",0,AB883),IF(AN883="",0,AN883)))</f>
        <v/>
      </c>
      <c r="AH883" s="11">
        <f>IF(AG883="","",TODAY()-AG883)</f>
        <v/>
      </c>
      <c r="AI883" s="11">
        <f>IF(B883="","",MIN(100,IF(J883&gt;=300000,20,IF(J883&gt;=200000,10,5))+IF(OR(C883="Referral",C883="Passaparola"),20,IF(OR(C883="Sito web",C883="LinkedIn",C883="Email marketing"),15,10))+IF(L883&gt;=8,25,IF(L883&gt;=6,18,IF(L883&gt;=4,12,5)))+IF(AND(V883&lt;&gt;"",V883&lt;&gt;"Non risponde",V883&lt;&gt;"Non interessato"),10,0)+IF(X883="Eseguita",10,0)+IF(Z883&gt;0,15,0)))</f>
        <v/>
      </c>
      <c r="AJ883" s="11">
        <f>IF(AI883="","",IF(AI883&gt;=80,"Hot",IF(AI883&gt;=60,"Alta",IF(AI883&gt;=40,"Media","Bassa"))))</f>
        <v/>
      </c>
      <c r="AK883" s="11">
        <f>IF(B883="","",IF(U883="",TODAY()-B883,U883-B883))</f>
        <v/>
      </c>
      <c r="AL883" s="11">
        <f>IF(B883="","",IF(M883="Vinta","Chiusa - vinta",IF(M883="Persa","Chiusa - persa",IF(AND(U883="",TODAY()-B883&gt;1),"Contattare subito",IF(AND(M883="In corso",AH883&gt;7),"Lead in stallo",IF(AND(AN883&lt;&gt;"",AN883&lt;TODAY(),M883="In corso"),"Follow-up scaduto",IF(AND(K883="Offerta",Y883="",W883&lt;&gt;"",TODAY()-W883&gt;3),"Verificare offerta","OK"))))))</f>
        <v/>
      </c>
      <c r="AM883" s="38" t="n"/>
      <c r="AN883" s="39" t="n"/>
      <c r="AO883" s="11">
        <f>IF(AND(AN883&lt;&gt;"",AN883&lt;TODAY(),M883="In corso"),1,0)</f>
        <v/>
      </c>
      <c r="AP883" s="84">
        <f>IF(B883="","",IF(OR(M883="Vinta",M883="Persa"),0,IF(AL883="Contattare subito",50,0)+IF(AL883="Follow-up scaduto",40,0)+IF(AL883="Lead in stallo",35,0)+IF(AJ883="Hot",30,IF(AJ883="Alta",20,IF(AJ883="Media",10,0)))+IF(AO883=1,10,0)+L883/10+ROW()/100000))</f>
        <v/>
      </c>
    </row>
    <row r="884">
      <c r="A884" s="2">
        <f>IF(B884="","",ROW()-1)</f>
        <v/>
      </c>
      <c r="B884" s="2" t="n"/>
      <c r="C884" s="2" t="n"/>
      <c r="D884" s="2" t="n"/>
      <c r="E884" s="2" t="n"/>
      <c r="F884" s="2" t="n"/>
      <c r="G884" s="2" t="n"/>
      <c r="H884" s="2" t="n"/>
      <c r="I884" s="2" t="n"/>
      <c r="J884" s="2" t="n"/>
      <c r="K884" s="2" t="n"/>
      <c r="L884" s="2">
        <f>IF(K884="","",IF(K884="Nuovo",1,IF(K884="Tentativo contatto",1,IF(K884="Contattato",2,IF(K884="Qualificato",4,IF(K884="Visita fissata",5,IF(K884="Visita effettuata",6,IF(K884="Trattativa",7,IF(K884="Offerta",8,IF(K884="Prenotazione",9,IF(K884="Venduto",10,""))))))))))))</f>
        <v/>
      </c>
      <c r="M884" s="2" t="n"/>
      <c r="N884" s="2">
        <f>IF(L884&gt;=4,1,0)</f>
        <v/>
      </c>
      <c r="O884" s="2">
        <f>IF(L884&gt;=6,1,0)</f>
        <v/>
      </c>
      <c r="P884" s="2">
        <f>IF(L884&gt;=7,1,0)</f>
        <v/>
      </c>
      <c r="Q884" s="2">
        <f>IF(L884&gt;=8,1,0)</f>
        <v/>
      </c>
      <c r="R884" s="2">
        <f>IF(L884&gt;=9,1,0)</f>
        <v/>
      </c>
      <c r="S884" s="2">
        <f>IF(OR(L884=10,M884="Vinta"),1,0)</f>
        <v/>
      </c>
      <c r="T884" s="2">
        <f>IF(M884="Persa",1,0)</f>
        <v/>
      </c>
      <c r="U884" s="2" t="n"/>
      <c r="V884" s="2" t="n"/>
      <c r="W884" s="2" t="n"/>
      <c r="X884" s="2" t="n"/>
      <c r="Y884" s="17" t="n"/>
      <c r="Z884" s="17" t="n"/>
      <c r="AA884" s="17" t="n"/>
      <c r="AB884" s="2" t="n"/>
      <c r="AC884" s="2">
        <f>IF(B884="","",IF(AB884="",TODAY()-B884,AB884-B884))</f>
        <v/>
      </c>
      <c r="AD884" s="2" t="n"/>
      <c r="AE884" s="2" t="n"/>
      <c r="AF884" s="2" t="n"/>
      <c r="AG884" s="37">
        <f>IF(B884="","",MAX(B884,IF(U884="",0,U884),IF(W884="",0,W884),IF(AB884="",0,AB884),IF(AN884="",0,AN884)))</f>
        <v/>
      </c>
      <c r="AH884" s="11">
        <f>IF(AG884="","",TODAY()-AG884)</f>
        <v/>
      </c>
      <c r="AI884" s="11">
        <f>IF(B884="","",MIN(100,IF(J884&gt;=300000,20,IF(J884&gt;=200000,10,5))+IF(OR(C884="Referral",C884="Passaparola"),20,IF(OR(C884="Sito web",C884="LinkedIn",C884="Email marketing"),15,10))+IF(L884&gt;=8,25,IF(L884&gt;=6,18,IF(L884&gt;=4,12,5)))+IF(AND(V884&lt;&gt;"",V884&lt;&gt;"Non risponde",V884&lt;&gt;"Non interessato"),10,0)+IF(X884="Eseguita",10,0)+IF(Z884&gt;0,15,0)))</f>
        <v/>
      </c>
      <c r="AJ884" s="11">
        <f>IF(AI884="","",IF(AI884&gt;=80,"Hot",IF(AI884&gt;=60,"Alta",IF(AI884&gt;=40,"Media","Bassa"))))</f>
        <v/>
      </c>
      <c r="AK884" s="11">
        <f>IF(B884="","",IF(U884="",TODAY()-B884,U884-B884))</f>
        <v/>
      </c>
      <c r="AL884" s="11">
        <f>IF(B884="","",IF(M884="Vinta","Chiusa - vinta",IF(M884="Persa","Chiusa - persa",IF(AND(U884="",TODAY()-B884&gt;1),"Contattare subito",IF(AND(M884="In corso",AH884&gt;7),"Lead in stallo",IF(AND(AN884&lt;&gt;"",AN884&lt;TODAY(),M884="In corso"),"Follow-up scaduto",IF(AND(K884="Offerta",Y884="",W884&lt;&gt;"",TODAY()-W884&gt;3),"Verificare offerta","OK"))))))</f>
        <v/>
      </c>
      <c r="AM884" s="38" t="n"/>
      <c r="AN884" s="39" t="n"/>
      <c r="AO884" s="11">
        <f>IF(AND(AN884&lt;&gt;"",AN884&lt;TODAY(),M884="In corso"),1,0)</f>
        <v/>
      </c>
      <c r="AP884" s="84">
        <f>IF(B884="","",IF(OR(M884="Vinta",M884="Persa"),0,IF(AL884="Contattare subito",50,0)+IF(AL884="Follow-up scaduto",40,0)+IF(AL884="Lead in stallo",35,0)+IF(AJ884="Hot",30,IF(AJ884="Alta",20,IF(AJ884="Media",10,0)))+IF(AO884=1,10,0)+L884/10+ROW()/100000))</f>
        <v/>
      </c>
    </row>
    <row r="885">
      <c r="A885" s="2">
        <f>IF(B885="","",ROW()-1)</f>
        <v/>
      </c>
      <c r="B885" s="2" t="n"/>
      <c r="C885" s="2" t="n"/>
      <c r="D885" s="2" t="n"/>
      <c r="E885" s="2" t="n"/>
      <c r="F885" s="2" t="n"/>
      <c r="G885" s="2" t="n"/>
      <c r="H885" s="2" t="n"/>
      <c r="I885" s="2" t="n"/>
      <c r="J885" s="2" t="n"/>
      <c r="K885" s="2" t="n"/>
      <c r="L885" s="2">
        <f>IF(K885="","",IF(K885="Nuovo",1,IF(K885="Tentativo contatto",1,IF(K885="Contattato",2,IF(K885="Qualificato",4,IF(K885="Visita fissata",5,IF(K885="Visita effettuata",6,IF(K885="Trattativa",7,IF(K885="Offerta",8,IF(K885="Prenotazione",9,IF(K885="Venduto",10,""))))))))))))</f>
        <v/>
      </c>
      <c r="M885" s="2" t="n"/>
      <c r="N885" s="2">
        <f>IF(L885&gt;=4,1,0)</f>
        <v/>
      </c>
      <c r="O885" s="2">
        <f>IF(L885&gt;=6,1,0)</f>
        <v/>
      </c>
      <c r="P885" s="2">
        <f>IF(L885&gt;=7,1,0)</f>
        <v/>
      </c>
      <c r="Q885" s="2">
        <f>IF(L885&gt;=8,1,0)</f>
        <v/>
      </c>
      <c r="R885" s="2">
        <f>IF(L885&gt;=9,1,0)</f>
        <v/>
      </c>
      <c r="S885" s="2">
        <f>IF(OR(L885=10,M885="Vinta"),1,0)</f>
        <v/>
      </c>
      <c r="T885" s="2">
        <f>IF(M885="Persa",1,0)</f>
        <v/>
      </c>
      <c r="U885" s="2" t="n"/>
      <c r="V885" s="2" t="n"/>
      <c r="W885" s="2" t="n"/>
      <c r="X885" s="2" t="n"/>
      <c r="Y885" s="17" t="n"/>
      <c r="Z885" s="17" t="n"/>
      <c r="AA885" s="17" t="n"/>
      <c r="AB885" s="2" t="n"/>
      <c r="AC885" s="2">
        <f>IF(B885="","",IF(AB885="",TODAY()-B885,AB885-B885))</f>
        <v/>
      </c>
      <c r="AD885" s="2" t="n"/>
      <c r="AE885" s="2" t="n"/>
      <c r="AF885" s="2" t="n"/>
      <c r="AG885" s="37">
        <f>IF(B885="","",MAX(B885,IF(U885="",0,U885),IF(W885="",0,W885),IF(AB885="",0,AB885),IF(AN885="",0,AN885)))</f>
        <v/>
      </c>
      <c r="AH885" s="11">
        <f>IF(AG885="","",TODAY()-AG885)</f>
        <v/>
      </c>
      <c r="AI885" s="11">
        <f>IF(B885="","",MIN(100,IF(J885&gt;=300000,20,IF(J885&gt;=200000,10,5))+IF(OR(C885="Referral",C885="Passaparola"),20,IF(OR(C885="Sito web",C885="LinkedIn",C885="Email marketing"),15,10))+IF(L885&gt;=8,25,IF(L885&gt;=6,18,IF(L885&gt;=4,12,5)))+IF(AND(V885&lt;&gt;"",V885&lt;&gt;"Non risponde",V885&lt;&gt;"Non interessato"),10,0)+IF(X885="Eseguita",10,0)+IF(Z885&gt;0,15,0)))</f>
        <v/>
      </c>
      <c r="AJ885" s="11">
        <f>IF(AI885="","",IF(AI885&gt;=80,"Hot",IF(AI885&gt;=60,"Alta",IF(AI885&gt;=40,"Media","Bassa"))))</f>
        <v/>
      </c>
      <c r="AK885" s="11">
        <f>IF(B885="","",IF(U885="",TODAY()-B885,U885-B885))</f>
        <v/>
      </c>
      <c r="AL885" s="11">
        <f>IF(B885="","",IF(M885="Vinta","Chiusa - vinta",IF(M885="Persa","Chiusa - persa",IF(AND(U885="",TODAY()-B885&gt;1),"Contattare subito",IF(AND(M885="In corso",AH885&gt;7),"Lead in stallo",IF(AND(AN885&lt;&gt;"",AN885&lt;TODAY(),M885="In corso"),"Follow-up scaduto",IF(AND(K885="Offerta",Y885="",W885&lt;&gt;"",TODAY()-W885&gt;3),"Verificare offerta","OK"))))))</f>
        <v/>
      </c>
      <c r="AM885" s="38" t="n"/>
      <c r="AN885" s="39" t="n"/>
      <c r="AO885" s="11">
        <f>IF(AND(AN885&lt;&gt;"",AN885&lt;TODAY(),M885="In corso"),1,0)</f>
        <v/>
      </c>
      <c r="AP885" s="84">
        <f>IF(B885="","",IF(OR(M885="Vinta",M885="Persa"),0,IF(AL885="Contattare subito",50,0)+IF(AL885="Follow-up scaduto",40,0)+IF(AL885="Lead in stallo",35,0)+IF(AJ885="Hot",30,IF(AJ885="Alta",20,IF(AJ885="Media",10,0)))+IF(AO885=1,10,0)+L885/10+ROW()/100000))</f>
        <v/>
      </c>
    </row>
    <row r="886">
      <c r="A886" s="2">
        <f>IF(B886="","",ROW()-1)</f>
        <v/>
      </c>
      <c r="B886" s="2" t="n"/>
      <c r="C886" s="2" t="n"/>
      <c r="D886" s="2" t="n"/>
      <c r="E886" s="2" t="n"/>
      <c r="F886" s="2" t="n"/>
      <c r="G886" s="2" t="n"/>
      <c r="H886" s="2" t="n"/>
      <c r="I886" s="2" t="n"/>
      <c r="J886" s="2" t="n"/>
      <c r="K886" s="2" t="n"/>
      <c r="L886" s="2">
        <f>IF(K886="","",IF(K886="Nuovo",1,IF(K886="Tentativo contatto",1,IF(K886="Contattato",2,IF(K886="Qualificato",4,IF(K886="Visita fissata",5,IF(K886="Visita effettuata",6,IF(K886="Trattativa",7,IF(K886="Offerta",8,IF(K886="Prenotazione",9,IF(K886="Venduto",10,""))))))))))))</f>
        <v/>
      </c>
      <c r="M886" s="2" t="n"/>
      <c r="N886" s="2">
        <f>IF(L886&gt;=4,1,0)</f>
        <v/>
      </c>
      <c r="O886" s="2">
        <f>IF(L886&gt;=6,1,0)</f>
        <v/>
      </c>
      <c r="P886" s="2">
        <f>IF(L886&gt;=7,1,0)</f>
        <v/>
      </c>
      <c r="Q886" s="2">
        <f>IF(L886&gt;=8,1,0)</f>
        <v/>
      </c>
      <c r="R886" s="2">
        <f>IF(L886&gt;=9,1,0)</f>
        <v/>
      </c>
      <c r="S886" s="2">
        <f>IF(OR(L886=10,M886="Vinta"),1,0)</f>
        <v/>
      </c>
      <c r="T886" s="2">
        <f>IF(M886="Persa",1,0)</f>
        <v/>
      </c>
      <c r="U886" s="2" t="n"/>
      <c r="V886" s="2" t="n"/>
      <c r="W886" s="2" t="n"/>
      <c r="X886" s="2" t="n"/>
      <c r="Y886" s="17" t="n"/>
      <c r="Z886" s="17" t="n"/>
      <c r="AA886" s="17" t="n"/>
      <c r="AB886" s="2" t="n"/>
      <c r="AC886" s="2">
        <f>IF(B886="","",IF(AB886="",TODAY()-B886,AB886-B886))</f>
        <v/>
      </c>
      <c r="AD886" s="2" t="n"/>
      <c r="AE886" s="2" t="n"/>
      <c r="AF886" s="2" t="n"/>
      <c r="AG886" s="37">
        <f>IF(B886="","",MAX(B886,IF(U886="",0,U886),IF(W886="",0,W886),IF(AB886="",0,AB886),IF(AN886="",0,AN886)))</f>
        <v/>
      </c>
      <c r="AH886" s="11">
        <f>IF(AG886="","",TODAY()-AG886)</f>
        <v/>
      </c>
      <c r="AI886" s="11">
        <f>IF(B886="","",MIN(100,IF(J886&gt;=300000,20,IF(J886&gt;=200000,10,5))+IF(OR(C886="Referral",C886="Passaparola"),20,IF(OR(C886="Sito web",C886="LinkedIn",C886="Email marketing"),15,10))+IF(L886&gt;=8,25,IF(L886&gt;=6,18,IF(L886&gt;=4,12,5)))+IF(AND(V886&lt;&gt;"",V886&lt;&gt;"Non risponde",V886&lt;&gt;"Non interessato"),10,0)+IF(X886="Eseguita",10,0)+IF(Z886&gt;0,15,0)))</f>
        <v/>
      </c>
      <c r="AJ886" s="11">
        <f>IF(AI886="","",IF(AI886&gt;=80,"Hot",IF(AI886&gt;=60,"Alta",IF(AI886&gt;=40,"Media","Bassa"))))</f>
        <v/>
      </c>
      <c r="AK886" s="11">
        <f>IF(B886="","",IF(U886="",TODAY()-B886,U886-B886))</f>
        <v/>
      </c>
      <c r="AL886" s="11">
        <f>IF(B886="","",IF(M886="Vinta","Chiusa - vinta",IF(M886="Persa","Chiusa - persa",IF(AND(U886="",TODAY()-B886&gt;1),"Contattare subito",IF(AND(M886="In corso",AH886&gt;7),"Lead in stallo",IF(AND(AN886&lt;&gt;"",AN886&lt;TODAY(),M886="In corso"),"Follow-up scaduto",IF(AND(K886="Offerta",Y886="",W886&lt;&gt;"",TODAY()-W886&gt;3),"Verificare offerta","OK"))))))</f>
        <v/>
      </c>
      <c r="AM886" s="38" t="n"/>
      <c r="AN886" s="39" t="n"/>
      <c r="AO886" s="11">
        <f>IF(AND(AN886&lt;&gt;"",AN886&lt;TODAY(),M886="In corso"),1,0)</f>
        <v/>
      </c>
      <c r="AP886" s="84">
        <f>IF(B886="","",IF(OR(M886="Vinta",M886="Persa"),0,IF(AL886="Contattare subito",50,0)+IF(AL886="Follow-up scaduto",40,0)+IF(AL886="Lead in stallo",35,0)+IF(AJ886="Hot",30,IF(AJ886="Alta",20,IF(AJ886="Media",10,0)))+IF(AO886=1,10,0)+L886/10+ROW()/100000))</f>
        <v/>
      </c>
    </row>
    <row r="887">
      <c r="A887" s="2">
        <f>IF(B887="","",ROW()-1)</f>
        <v/>
      </c>
      <c r="B887" s="2" t="n"/>
      <c r="C887" s="2" t="n"/>
      <c r="D887" s="2" t="n"/>
      <c r="E887" s="2" t="n"/>
      <c r="F887" s="2" t="n"/>
      <c r="G887" s="2" t="n"/>
      <c r="H887" s="2" t="n"/>
      <c r="I887" s="2" t="n"/>
      <c r="J887" s="2" t="n"/>
      <c r="K887" s="2" t="n"/>
      <c r="L887" s="2">
        <f>IF(K887="","",IF(K887="Nuovo",1,IF(K887="Tentativo contatto",1,IF(K887="Contattato",2,IF(K887="Qualificato",4,IF(K887="Visita fissata",5,IF(K887="Visita effettuata",6,IF(K887="Trattativa",7,IF(K887="Offerta",8,IF(K887="Prenotazione",9,IF(K887="Venduto",10,""))))))))))))</f>
        <v/>
      </c>
      <c r="M887" s="2" t="n"/>
      <c r="N887" s="2">
        <f>IF(L887&gt;=4,1,0)</f>
        <v/>
      </c>
      <c r="O887" s="2">
        <f>IF(L887&gt;=6,1,0)</f>
        <v/>
      </c>
      <c r="P887" s="2">
        <f>IF(L887&gt;=7,1,0)</f>
        <v/>
      </c>
      <c r="Q887" s="2">
        <f>IF(L887&gt;=8,1,0)</f>
        <v/>
      </c>
      <c r="R887" s="2">
        <f>IF(L887&gt;=9,1,0)</f>
        <v/>
      </c>
      <c r="S887" s="2">
        <f>IF(OR(L887=10,M887="Vinta"),1,0)</f>
        <v/>
      </c>
      <c r="T887" s="2">
        <f>IF(M887="Persa",1,0)</f>
        <v/>
      </c>
      <c r="U887" s="2" t="n"/>
      <c r="V887" s="2" t="n"/>
      <c r="W887" s="2" t="n"/>
      <c r="X887" s="2" t="n"/>
      <c r="Y887" s="17" t="n"/>
      <c r="Z887" s="17" t="n"/>
      <c r="AA887" s="17" t="n"/>
      <c r="AB887" s="2" t="n"/>
      <c r="AC887" s="2">
        <f>IF(B887="","",IF(AB887="",TODAY()-B887,AB887-B887))</f>
        <v/>
      </c>
      <c r="AD887" s="2" t="n"/>
      <c r="AE887" s="2" t="n"/>
      <c r="AF887" s="2" t="n"/>
      <c r="AG887" s="37">
        <f>IF(B887="","",MAX(B887,IF(U887="",0,U887),IF(W887="",0,W887),IF(AB887="",0,AB887),IF(AN887="",0,AN887)))</f>
        <v/>
      </c>
      <c r="AH887" s="11">
        <f>IF(AG887="","",TODAY()-AG887)</f>
        <v/>
      </c>
      <c r="AI887" s="11">
        <f>IF(B887="","",MIN(100,IF(J887&gt;=300000,20,IF(J887&gt;=200000,10,5))+IF(OR(C887="Referral",C887="Passaparola"),20,IF(OR(C887="Sito web",C887="LinkedIn",C887="Email marketing"),15,10))+IF(L887&gt;=8,25,IF(L887&gt;=6,18,IF(L887&gt;=4,12,5)))+IF(AND(V887&lt;&gt;"",V887&lt;&gt;"Non risponde",V887&lt;&gt;"Non interessato"),10,0)+IF(X887="Eseguita",10,0)+IF(Z887&gt;0,15,0)))</f>
        <v/>
      </c>
      <c r="AJ887" s="11">
        <f>IF(AI887="","",IF(AI887&gt;=80,"Hot",IF(AI887&gt;=60,"Alta",IF(AI887&gt;=40,"Media","Bassa"))))</f>
        <v/>
      </c>
      <c r="AK887" s="11">
        <f>IF(B887="","",IF(U887="",TODAY()-B887,U887-B887))</f>
        <v/>
      </c>
      <c r="AL887" s="11">
        <f>IF(B887="","",IF(M887="Vinta","Chiusa - vinta",IF(M887="Persa","Chiusa - persa",IF(AND(U887="",TODAY()-B887&gt;1),"Contattare subito",IF(AND(M887="In corso",AH887&gt;7),"Lead in stallo",IF(AND(AN887&lt;&gt;"",AN887&lt;TODAY(),M887="In corso"),"Follow-up scaduto",IF(AND(K887="Offerta",Y887="",W887&lt;&gt;"",TODAY()-W887&gt;3),"Verificare offerta","OK"))))))</f>
        <v/>
      </c>
      <c r="AM887" s="38" t="n"/>
      <c r="AN887" s="39" t="n"/>
      <c r="AO887" s="11">
        <f>IF(AND(AN887&lt;&gt;"",AN887&lt;TODAY(),M887="In corso"),1,0)</f>
        <v/>
      </c>
      <c r="AP887" s="84">
        <f>IF(B887="","",IF(OR(M887="Vinta",M887="Persa"),0,IF(AL887="Contattare subito",50,0)+IF(AL887="Follow-up scaduto",40,0)+IF(AL887="Lead in stallo",35,0)+IF(AJ887="Hot",30,IF(AJ887="Alta",20,IF(AJ887="Media",10,0)))+IF(AO887=1,10,0)+L887/10+ROW()/100000))</f>
        <v/>
      </c>
    </row>
    <row r="888">
      <c r="A888" s="2">
        <f>IF(B888="","",ROW()-1)</f>
        <v/>
      </c>
      <c r="B888" s="2" t="n"/>
      <c r="C888" s="2" t="n"/>
      <c r="D888" s="2" t="n"/>
      <c r="E888" s="2" t="n"/>
      <c r="F888" s="2" t="n"/>
      <c r="G888" s="2" t="n"/>
      <c r="H888" s="2" t="n"/>
      <c r="I888" s="2" t="n"/>
      <c r="J888" s="2" t="n"/>
      <c r="K888" s="2" t="n"/>
      <c r="L888" s="2">
        <f>IF(K888="","",IF(K888="Nuovo",1,IF(K888="Tentativo contatto",1,IF(K888="Contattato",2,IF(K888="Qualificato",4,IF(K888="Visita fissata",5,IF(K888="Visita effettuata",6,IF(K888="Trattativa",7,IF(K888="Offerta",8,IF(K888="Prenotazione",9,IF(K888="Venduto",10,""))))))))))))</f>
        <v/>
      </c>
      <c r="M888" s="2" t="n"/>
      <c r="N888" s="2">
        <f>IF(L888&gt;=4,1,0)</f>
        <v/>
      </c>
      <c r="O888" s="2">
        <f>IF(L888&gt;=6,1,0)</f>
        <v/>
      </c>
      <c r="P888" s="2">
        <f>IF(L888&gt;=7,1,0)</f>
        <v/>
      </c>
      <c r="Q888" s="2">
        <f>IF(L888&gt;=8,1,0)</f>
        <v/>
      </c>
      <c r="R888" s="2">
        <f>IF(L888&gt;=9,1,0)</f>
        <v/>
      </c>
      <c r="S888" s="2">
        <f>IF(OR(L888=10,M888="Vinta"),1,0)</f>
        <v/>
      </c>
      <c r="T888" s="2">
        <f>IF(M888="Persa",1,0)</f>
        <v/>
      </c>
      <c r="U888" s="2" t="n"/>
      <c r="V888" s="2" t="n"/>
      <c r="W888" s="2" t="n"/>
      <c r="X888" s="2" t="n"/>
      <c r="Y888" s="17" t="n"/>
      <c r="Z888" s="17" t="n"/>
      <c r="AA888" s="17" t="n"/>
      <c r="AB888" s="2" t="n"/>
      <c r="AC888" s="2">
        <f>IF(B888="","",IF(AB888="",TODAY()-B888,AB888-B888))</f>
        <v/>
      </c>
      <c r="AD888" s="2" t="n"/>
      <c r="AE888" s="2" t="n"/>
      <c r="AF888" s="2" t="n"/>
      <c r="AG888" s="37">
        <f>IF(B888="","",MAX(B888,IF(U888="",0,U888),IF(W888="",0,W888),IF(AB888="",0,AB888),IF(AN888="",0,AN888)))</f>
        <v/>
      </c>
      <c r="AH888" s="11">
        <f>IF(AG888="","",TODAY()-AG888)</f>
        <v/>
      </c>
      <c r="AI888" s="11">
        <f>IF(B888="","",MIN(100,IF(J888&gt;=300000,20,IF(J888&gt;=200000,10,5))+IF(OR(C888="Referral",C888="Passaparola"),20,IF(OR(C888="Sito web",C888="LinkedIn",C888="Email marketing"),15,10))+IF(L888&gt;=8,25,IF(L888&gt;=6,18,IF(L888&gt;=4,12,5)))+IF(AND(V888&lt;&gt;"",V888&lt;&gt;"Non risponde",V888&lt;&gt;"Non interessato"),10,0)+IF(X888="Eseguita",10,0)+IF(Z888&gt;0,15,0)))</f>
        <v/>
      </c>
      <c r="AJ888" s="11">
        <f>IF(AI888="","",IF(AI888&gt;=80,"Hot",IF(AI888&gt;=60,"Alta",IF(AI888&gt;=40,"Media","Bassa"))))</f>
        <v/>
      </c>
      <c r="AK888" s="11">
        <f>IF(B888="","",IF(U888="",TODAY()-B888,U888-B888))</f>
        <v/>
      </c>
      <c r="AL888" s="11">
        <f>IF(B888="","",IF(M888="Vinta","Chiusa - vinta",IF(M888="Persa","Chiusa - persa",IF(AND(U888="",TODAY()-B888&gt;1),"Contattare subito",IF(AND(M888="In corso",AH888&gt;7),"Lead in stallo",IF(AND(AN888&lt;&gt;"",AN888&lt;TODAY(),M888="In corso"),"Follow-up scaduto",IF(AND(K888="Offerta",Y888="",W888&lt;&gt;"",TODAY()-W888&gt;3),"Verificare offerta","OK"))))))</f>
        <v/>
      </c>
      <c r="AM888" s="38" t="n"/>
      <c r="AN888" s="39" t="n"/>
      <c r="AO888" s="11">
        <f>IF(AND(AN888&lt;&gt;"",AN888&lt;TODAY(),M888="In corso"),1,0)</f>
        <v/>
      </c>
      <c r="AP888" s="84">
        <f>IF(B888="","",IF(OR(M888="Vinta",M888="Persa"),0,IF(AL888="Contattare subito",50,0)+IF(AL888="Follow-up scaduto",40,0)+IF(AL888="Lead in stallo",35,0)+IF(AJ888="Hot",30,IF(AJ888="Alta",20,IF(AJ888="Media",10,0)))+IF(AO888=1,10,0)+L888/10+ROW()/100000))</f>
        <v/>
      </c>
    </row>
    <row r="889">
      <c r="A889" s="2">
        <f>IF(B889="","",ROW()-1)</f>
        <v/>
      </c>
      <c r="B889" s="2" t="n"/>
      <c r="C889" s="2" t="n"/>
      <c r="D889" s="2" t="n"/>
      <c r="E889" s="2" t="n"/>
      <c r="F889" s="2" t="n"/>
      <c r="G889" s="2" t="n"/>
      <c r="H889" s="2" t="n"/>
      <c r="I889" s="2" t="n"/>
      <c r="J889" s="2" t="n"/>
      <c r="K889" s="2" t="n"/>
      <c r="L889" s="2">
        <f>IF(K889="","",IF(K889="Nuovo",1,IF(K889="Tentativo contatto",1,IF(K889="Contattato",2,IF(K889="Qualificato",4,IF(K889="Visita fissata",5,IF(K889="Visita effettuata",6,IF(K889="Trattativa",7,IF(K889="Offerta",8,IF(K889="Prenotazione",9,IF(K889="Venduto",10,""))))))))))))</f>
        <v/>
      </c>
      <c r="M889" s="2" t="n"/>
      <c r="N889" s="2">
        <f>IF(L889&gt;=4,1,0)</f>
        <v/>
      </c>
      <c r="O889" s="2">
        <f>IF(L889&gt;=6,1,0)</f>
        <v/>
      </c>
      <c r="P889" s="2">
        <f>IF(L889&gt;=7,1,0)</f>
        <v/>
      </c>
      <c r="Q889" s="2">
        <f>IF(L889&gt;=8,1,0)</f>
        <v/>
      </c>
      <c r="R889" s="2">
        <f>IF(L889&gt;=9,1,0)</f>
        <v/>
      </c>
      <c r="S889" s="2">
        <f>IF(OR(L889=10,M889="Vinta"),1,0)</f>
        <v/>
      </c>
      <c r="T889" s="2">
        <f>IF(M889="Persa",1,0)</f>
        <v/>
      </c>
      <c r="U889" s="2" t="n"/>
      <c r="V889" s="2" t="n"/>
      <c r="W889" s="2" t="n"/>
      <c r="X889" s="2" t="n"/>
      <c r="Y889" s="17" t="n"/>
      <c r="Z889" s="17" t="n"/>
      <c r="AA889" s="17" t="n"/>
      <c r="AB889" s="2" t="n"/>
      <c r="AC889" s="2">
        <f>IF(B889="","",IF(AB889="",TODAY()-B889,AB889-B889))</f>
        <v/>
      </c>
      <c r="AD889" s="2" t="n"/>
      <c r="AE889" s="2" t="n"/>
      <c r="AF889" s="2" t="n"/>
      <c r="AG889" s="37">
        <f>IF(B889="","",MAX(B889,IF(U889="",0,U889),IF(W889="",0,W889),IF(AB889="",0,AB889),IF(AN889="",0,AN889)))</f>
        <v/>
      </c>
      <c r="AH889" s="11">
        <f>IF(AG889="","",TODAY()-AG889)</f>
        <v/>
      </c>
      <c r="AI889" s="11">
        <f>IF(B889="","",MIN(100,IF(J889&gt;=300000,20,IF(J889&gt;=200000,10,5))+IF(OR(C889="Referral",C889="Passaparola"),20,IF(OR(C889="Sito web",C889="LinkedIn",C889="Email marketing"),15,10))+IF(L889&gt;=8,25,IF(L889&gt;=6,18,IF(L889&gt;=4,12,5)))+IF(AND(V889&lt;&gt;"",V889&lt;&gt;"Non risponde",V889&lt;&gt;"Non interessato"),10,0)+IF(X889="Eseguita",10,0)+IF(Z889&gt;0,15,0)))</f>
        <v/>
      </c>
      <c r="AJ889" s="11">
        <f>IF(AI889="","",IF(AI889&gt;=80,"Hot",IF(AI889&gt;=60,"Alta",IF(AI889&gt;=40,"Media","Bassa"))))</f>
        <v/>
      </c>
      <c r="AK889" s="11">
        <f>IF(B889="","",IF(U889="",TODAY()-B889,U889-B889))</f>
        <v/>
      </c>
      <c r="AL889" s="11">
        <f>IF(B889="","",IF(M889="Vinta","Chiusa - vinta",IF(M889="Persa","Chiusa - persa",IF(AND(U889="",TODAY()-B889&gt;1),"Contattare subito",IF(AND(M889="In corso",AH889&gt;7),"Lead in stallo",IF(AND(AN889&lt;&gt;"",AN889&lt;TODAY(),M889="In corso"),"Follow-up scaduto",IF(AND(K889="Offerta",Y889="",W889&lt;&gt;"",TODAY()-W889&gt;3),"Verificare offerta","OK"))))))</f>
        <v/>
      </c>
      <c r="AM889" s="38" t="n"/>
      <c r="AN889" s="39" t="n"/>
      <c r="AO889" s="11">
        <f>IF(AND(AN889&lt;&gt;"",AN889&lt;TODAY(),M889="In corso"),1,0)</f>
        <v/>
      </c>
      <c r="AP889" s="84">
        <f>IF(B889="","",IF(OR(M889="Vinta",M889="Persa"),0,IF(AL889="Contattare subito",50,0)+IF(AL889="Follow-up scaduto",40,0)+IF(AL889="Lead in stallo",35,0)+IF(AJ889="Hot",30,IF(AJ889="Alta",20,IF(AJ889="Media",10,0)))+IF(AO889=1,10,0)+L889/10+ROW()/100000))</f>
        <v/>
      </c>
    </row>
    <row r="890">
      <c r="A890" s="2">
        <f>IF(B890="","",ROW()-1)</f>
        <v/>
      </c>
      <c r="B890" s="2" t="n"/>
      <c r="C890" s="2" t="n"/>
      <c r="D890" s="2" t="n"/>
      <c r="E890" s="2" t="n"/>
      <c r="F890" s="2" t="n"/>
      <c r="G890" s="2" t="n"/>
      <c r="H890" s="2" t="n"/>
      <c r="I890" s="2" t="n"/>
      <c r="J890" s="2" t="n"/>
      <c r="K890" s="2" t="n"/>
      <c r="L890" s="2">
        <f>IF(K890="","",IF(K890="Nuovo",1,IF(K890="Tentativo contatto",1,IF(K890="Contattato",2,IF(K890="Qualificato",4,IF(K890="Visita fissata",5,IF(K890="Visita effettuata",6,IF(K890="Trattativa",7,IF(K890="Offerta",8,IF(K890="Prenotazione",9,IF(K890="Venduto",10,""))))))))))))</f>
        <v/>
      </c>
      <c r="M890" s="2" t="n"/>
      <c r="N890" s="2">
        <f>IF(L890&gt;=4,1,0)</f>
        <v/>
      </c>
      <c r="O890" s="2">
        <f>IF(L890&gt;=6,1,0)</f>
        <v/>
      </c>
      <c r="P890" s="2">
        <f>IF(L890&gt;=7,1,0)</f>
        <v/>
      </c>
      <c r="Q890" s="2">
        <f>IF(L890&gt;=8,1,0)</f>
        <v/>
      </c>
      <c r="R890" s="2">
        <f>IF(L890&gt;=9,1,0)</f>
        <v/>
      </c>
      <c r="S890" s="2">
        <f>IF(OR(L890=10,M890="Vinta"),1,0)</f>
        <v/>
      </c>
      <c r="T890" s="2">
        <f>IF(M890="Persa",1,0)</f>
        <v/>
      </c>
      <c r="U890" s="2" t="n"/>
      <c r="V890" s="2" t="n"/>
      <c r="W890" s="2" t="n"/>
      <c r="X890" s="2" t="n"/>
      <c r="Y890" s="17" t="n"/>
      <c r="Z890" s="17" t="n"/>
      <c r="AA890" s="17" t="n"/>
      <c r="AB890" s="2" t="n"/>
      <c r="AC890" s="2">
        <f>IF(B890="","",IF(AB890="",TODAY()-B890,AB890-B890))</f>
        <v/>
      </c>
      <c r="AD890" s="2" t="n"/>
      <c r="AE890" s="2" t="n"/>
      <c r="AF890" s="2" t="n"/>
      <c r="AG890" s="37">
        <f>IF(B890="","",MAX(B890,IF(U890="",0,U890),IF(W890="",0,W890),IF(AB890="",0,AB890),IF(AN890="",0,AN890)))</f>
        <v/>
      </c>
      <c r="AH890" s="11">
        <f>IF(AG890="","",TODAY()-AG890)</f>
        <v/>
      </c>
      <c r="AI890" s="11">
        <f>IF(B890="","",MIN(100,IF(J890&gt;=300000,20,IF(J890&gt;=200000,10,5))+IF(OR(C890="Referral",C890="Passaparola"),20,IF(OR(C890="Sito web",C890="LinkedIn",C890="Email marketing"),15,10))+IF(L890&gt;=8,25,IF(L890&gt;=6,18,IF(L890&gt;=4,12,5)))+IF(AND(V890&lt;&gt;"",V890&lt;&gt;"Non risponde",V890&lt;&gt;"Non interessato"),10,0)+IF(X890="Eseguita",10,0)+IF(Z890&gt;0,15,0)))</f>
        <v/>
      </c>
      <c r="AJ890" s="11">
        <f>IF(AI890="","",IF(AI890&gt;=80,"Hot",IF(AI890&gt;=60,"Alta",IF(AI890&gt;=40,"Media","Bassa"))))</f>
        <v/>
      </c>
      <c r="AK890" s="11">
        <f>IF(B890="","",IF(U890="",TODAY()-B890,U890-B890))</f>
        <v/>
      </c>
      <c r="AL890" s="11">
        <f>IF(B890="","",IF(M890="Vinta","Chiusa - vinta",IF(M890="Persa","Chiusa - persa",IF(AND(U890="",TODAY()-B890&gt;1),"Contattare subito",IF(AND(M890="In corso",AH890&gt;7),"Lead in stallo",IF(AND(AN890&lt;&gt;"",AN890&lt;TODAY(),M890="In corso"),"Follow-up scaduto",IF(AND(K890="Offerta",Y890="",W890&lt;&gt;"",TODAY()-W890&gt;3),"Verificare offerta","OK"))))))</f>
        <v/>
      </c>
      <c r="AM890" s="38" t="n"/>
      <c r="AN890" s="39" t="n"/>
      <c r="AO890" s="11">
        <f>IF(AND(AN890&lt;&gt;"",AN890&lt;TODAY(),M890="In corso"),1,0)</f>
        <v/>
      </c>
      <c r="AP890" s="84">
        <f>IF(B890="","",IF(OR(M890="Vinta",M890="Persa"),0,IF(AL890="Contattare subito",50,0)+IF(AL890="Follow-up scaduto",40,0)+IF(AL890="Lead in stallo",35,0)+IF(AJ890="Hot",30,IF(AJ890="Alta",20,IF(AJ890="Media",10,0)))+IF(AO890=1,10,0)+L890/10+ROW()/100000))</f>
        <v/>
      </c>
    </row>
    <row r="891">
      <c r="A891" s="2">
        <f>IF(B891="","",ROW()-1)</f>
        <v/>
      </c>
      <c r="B891" s="2" t="n"/>
      <c r="C891" s="2" t="n"/>
      <c r="D891" s="2" t="n"/>
      <c r="E891" s="2" t="n"/>
      <c r="F891" s="2" t="n"/>
      <c r="G891" s="2" t="n"/>
      <c r="H891" s="2" t="n"/>
      <c r="I891" s="2" t="n"/>
      <c r="J891" s="2" t="n"/>
      <c r="K891" s="2" t="n"/>
      <c r="L891" s="2">
        <f>IF(K891="","",IF(K891="Nuovo",1,IF(K891="Tentativo contatto",1,IF(K891="Contattato",2,IF(K891="Qualificato",4,IF(K891="Visita fissata",5,IF(K891="Visita effettuata",6,IF(K891="Trattativa",7,IF(K891="Offerta",8,IF(K891="Prenotazione",9,IF(K891="Venduto",10,""))))))))))))</f>
        <v/>
      </c>
      <c r="M891" s="2" t="n"/>
      <c r="N891" s="2">
        <f>IF(L891&gt;=4,1,0)</f>
        <v/>
      </c>
      <c r="O891" s="2">
        <f>IF(L891&gt;=6,1,0)</f>
        <v/>
      </c>
      <c r="P891" s="2">
        <f>IF(L891&gt;=7,1,0)</f>
        <v/>
      </c>
      <c r="Q891" s="2">
        <f>IF(L891&gt;=8,1,0)</f>
        <v/>
      </c>
      <c r="R891" s="2">
        <f>IF(L891&gt;=9,1,0)</f>
        <v/>
      </c>
      <c r="S891" s="2">
        <f>IF(OR(L891=10,M891="Vinta"),1,0)</f>
        <v/>
      </c>
      <c r="T891" s="2">
        <f>IF(M891="Persa",1,0)</f>
        <v/>
      </c>
      <c r="U891" s="2" t="n"/>
      <c r="V891" s="2" t="n"/>
      <c r="W891" s="2" t="n"/>
      <c r="X891" s="2" t="n"/>
      <c r="Y891" s="17" t="n"/>
      <c r="Z891" s="17" t="n"/>
      <c r="AA891" s="17" t="n"/>
      <c r="AB891" s="2" t="n"/>
      <c r="AC891" s="2">
        <f>IF(B891="","",IF(AB891="",TODAY()-B891,AB891-B891))</f>
        <v/>
      </c>
      <c r="AD891" s="2" t="n"/>
      <c r="AE891" s="2" t="n"/>
      <c r="AF891" s="2" t="n"/>
      <c r="AG891" s="37">
        <f>IF(B891="","",MAX(B891,IF(U891="",0,U891),IF(W891="",0,W891),IF(AB891="",0,AB891),IF(AN891="",0,AN891)))</f>
        <v/>
      </c>
      <c r="AH891" s="11">
        <f>IF(AG891="","",TODAY()-AG891)</f>
        <v/>
      </c>
      <c r="AI891" s="11">
        <f>IF(B891="","",MIN(100,IF(J891&gt;=300000,20,IF(J891&gt;=200000,10,5))+IF(OR(C891="Referral",C891="Passaparola"),20,IF(OR(C891="Sito web",C891="LinkedIn",C891="Email marketing"),15,10))+IF(L891&gt;=8,25,IF(L891&gt;=6,18,IF(L891&gt;=4,12,5)))+IF(AND(V891&lt;&gt;"",V891&lt;&gt;"Non risponde",V891&lt;&gt;"Non interessato"),10,0)+IF(X891="Eseguita",10,0)+IF(Z891&gt;0,15,0)))</f>
        <v/>
      </c>
      <c r="AJ891" s="11">
        <f>IF(AI891="","",IF(AI891&gt;=80,"Hot",IF(AI891&gt;=60,"Alta",IF(AI891&gt;=40,"Media","Bassa"))))</f>
        <v/>
      </c>
      <c r="AK891" s="11">
        <f>IF(B891="","",IF(U891="",TODAY()-B891,U891-B891))</f>
        <v/>
      </c>
      <c r="AL891" s="11">
        <f>IF(B891="","",IF(M891="Vinta","Chiusa - vinta",IF(M891="Persa","Chiusa - persa",IF(AND(U891="",TODAY()-B891&gt;1),"Contattare subito",IF(AND(M891="In corso",AH891&gt;7),"Lead in stallo",IF(AND(AN891&lt;&gt;"",AN891&lt;TODAY(),M891="In corso"),"Follow-up scaduto",IF(AND(K891="Offerta",Y891="",W891&lt;&gt;"",TODAY()-W891&gt;3),"Verificare offerta","OK"))))))</f>
        <v/>
      </c>
      <c r="AM891" s="38" t="n"/>
      <c r="AN891" s="39" t="n"/>
      <c r="AO891" s="11">
        <f>IF(AND(AN891&lt;&gt;"",AN891&lt;TODAY(),M891="In corso"),1,0)</f>
        <v/>
      </c>
      <c r="AP891" s="84">
        <f>IF(B891="","",IF(OR(M891="Vinta",M891="Persa"),0,IF(AL891="Contattare subito",50,0)+IF(AL891="Follow-up scaduto",40,0)+IF(AL891="Lead in stallo",35,0)+IF(AJ891="Hot",30,IF(AJ891="Alta",20,IF(AJ891="Media",10,0)))+IF(AO891=1,10,0)+L891/10+ROW()/100000))</f>
        <v/>
      </c>
    </row>
    <row r="892">
      <c r="A892" s="2">
        <f>IF(B892="","",ROW()-1)</f>
        <v/>
      </c>
      <c r="B892" s="2" t="n"/>
      <c r="C892" s="2" t="n"/>
      <c r="D892" s="2" t="n"/>
      <c r="E892" s="2" t="n"/>
      <c r="F892" s="2" t="n"/>
      <c r="G892" s="2" t="n"/>
      <c r="H892" s="2" t="n"/>
      <c r="I892" s="2" t="n"/>
      <c r="J892" s="2" t="n"/>
      <c r="K892" s="2" t="n"/>
      <c r="L892" s="2">
        <f>IF(K892="","",IF(K892="Nuovo",1,IF(K892="Tentativo contatto",1,IF(K892="Contattato",2,IF(K892="Qualificato",4,IF(K892="Visita fissata",5,IF(K892="Visita effettuata",6,IF(K892="Trattativa",7,IF(K892="Offerta",8,IF(K892="Prenotazione",9,IF(K892="Venduto",10,""))))))))))))</f>
        <v/>
      </c>
      <c r="M892" s="2" t="n"/>
      <c r="N892" s="2">
        <f>IF(L892&gt;=4,1,0)</f>
        <v/>
      </c>
      <c r="O892" s="2">
        <f>IF(L892&gt;=6,1,0)</f>
        <v/>
      </c>
      <c r="P892" s="2">
        <f>IF(L892&gt;=7,1,0)</f>
        <v/>
      </c>
      <c r="Q892" s="2">
        <f>IF(L892&gt;=8,1,0)</f>
        <v/>
      </c>
      <c r="R892" s="2">
        <f>IF(L892&gt;=9,1,0)</f>
        <v/>
      </c>
      <c r="S892" s="2">
        <f>IF(OR(L892=10,M892="Vinta"),1,0)</f>
        <v/>
      </c>
      <c r="T892" s="2">
        <f>IF(M892="Persa",1,0)</f>
        <v/>
      </c>
      <c r="U892" s="2" t="n"/>
      <c r="V892" s="2" t="n"/>
      <c r="W892" s="2" t="n"/>
      <c r="X892" s="2" t="n"/>
      <c r="Y892" s="17" t="n"/>
      <c r="Z892" s="17" t="n"/>
      <c r="AA892" s="17" t="n"/>
      <c r="AB892" s="2" t="n"/>
      <c r="AC892" s="2">
        <f>IF(B892="","",IF(AB892="",TODAY()-B892,AB892-B892))</f>
        <v/>
      </c>
      <c r="AD892" s="2" t="n"/>
      <c r="AE892" s="2" t="n"/>
      <c r="AF892" s="2" t="n"/>
      <c r="AG892" s="37">
        <f>IF(B892="","",MAX(B892,IF(U892="",0,U892),IF(W892="",0,W892),IF(AB892="",0,AB892),IF(AN892="",0,AN892)))</f>
        <v/>
      </c>
      <c r="AH892" s="11">
        <f>IF(AG892="","",TODAY()-AG892)</f>
        <v/>
      </c>
      <c r="AI892" s="11">
        <f>IF(B892="","",MIN(100,IF(J892&gt;=300000,20,IF(J892&gt;=200000,10,5))+IF(OR(C892="Referral",C892="Passaparola"),20,IF(OR(C892="Sito web",C892="LinkedIn",C892="Email marketing"),15,10))+IF(L892&gt;=8,25,IF(L892&gt;=6,18,IF(L892&gt;=4,12,5)))+IF(AND(V892&lt;&gt;"",V892&lt;&gt;"Non risponde",V892&lt;&gt;"Non interessato"),10,0)+IF(X892="Eseguita",10,0)+IF(Z892&gt;0,15,0)))</f>
        <v/>
      </c>
      <c r="AJ892" s="11">
        <f>IF(AI892="","",IF(AI892&gt;=80,"Hot",IF(AI892&gt;=60,"Alta",IF(AI892&gt;=40,"Media","Bassa"))))</f>
        <v/>
      </c>
      <c r="AK892" s="11">
        <f>IF(B892="","",IF(U892="",TODAY()-B892,U892-B892))</f>
        <v/>
      </c>
      <c r="AL892" s="11">
        <f>IF(B892="","",IF(M892="Vinta","Chiusa - vinta",IF(M892="Persa","Chiusa - persa",IF(AND(U892="",TODAY()-B892&gt;1),"Contattare subito",IF(AND(M892="In corso",AH892&gt;7),"Lead in stallo",IF(AND(AN892&lt;&gt;"",AN892&lt;TODAY(),M892="In corso"),"Follow-up scaduto",IF(AND(K892="Offerta",Y892="",W892&lt;&gt;"",TODAY()-W892&gt;3),"Verificare offerta","OK"))))))</f>
        <v/>
      </c>
      <c r="AM892" s="38" t="n"/>
      <c r="AN892" s="39" t="n"/>
      <c r="AO892" s="11">
        <f>IF(AND(AN892&lt;&gt;"",AN892&lt;TODAY(),M892="In corso"),1,0)</f>
        <v/>
      </c>
      <c r="AP892" s="84">
        <f>IF(B892="","",IF(OR(M892="Vinta",M892="Persa"),0,IF(AL892="Contattare subito",50,0)+IF(AL892="Follow-up scaduto",40,0)+IF(AL892="Lead in stallo",35,0)+IF(AJ892="Hot",30,IF(AJ892="Alta",20,IF(AJ892="Media",10,0)))+IF(AO892=1,10,0)+L892/10+ROW()/100000))</f>
        <v/>
      </c>
    </row>
    <row r="893">
      <c r="A893" s="2">
        <f>IF(B893="","",ROW()-1)</f>
        <v/>
      </c>
      <c r="B893" s="2" t="n"/>
      <c r="C893" s="2" t="n"/>
      <c r="D893" s="2" t="n"/>
      <c r="E893" s="2" t="n"/>
      <c r="F893" s="2" t="n"/>
      <c r="G893" s="2" t="n"/>
      <c r="H893" s="2" t="n"/>
      <c r="I893" s="2" t="n"/>
      <c r="J893" s="2" t="n"/>
      <c r="K893" s="2" t="n"/>
      <c r="L893" s="2">
        <f>IF(K893="","",IF(K893="Nuovo",1,IF(K893="Tentativo contatto",1,IF(K893="Contattato",2,IF(K893="Qualificato",4,IF(K893="Visita fissata",5,IF(K893="Visita effettuata",6,IF(K893="Trattativa",7,IF(K893="Offerta",8,IF(K893="Prenotazione",9,IF(K893="Venduto",10,""))))))))))))</f>
        <v/>
      </c>
      <c r="M893" s="2" t="n"/>
      <c r="N893" s="2">
        <f>IF(L893&gt;=4,1,0)</f>
        <v/>
      </c>
      <c r="O893" s="2">
        <f>IF(L893&gt;=6,1,0)</f>
        <v/>
      </c>
      <c r="P893" s="2">
        <f>IF(L893&gt;=7,1,0)</f>
        <v/>
      </c>
      <c r="Q893" s="2">
        <f>IF(L893&gt;=8,1,0)</f>
        <v/>
      </c>
      <c r="R893" s="2">
        <f>IF(L893&gt;=9,1,0)</f>
        <v/>
      </c>
      <c r="S893" s="2">
        <f>IF(OR(L893=10,M893="Vinta"),1,0)</f>
        <v/>
      </c>
      <c r="T893" s="2">
        <f>IF(M893="Persa",1,0)</f>
        <v/>
      </c>
      <c r="U893" s="2" t="n"/>
      <c r="V893" s="2" t="n"/>
      <c r="W893" s="2" t="n"/>
      <c r="X893" s="2" t="n"/>
      <c r="Y893" s="17" t="n"/>
      <c r="Z893" s="17" t="n"/>
      <c r="AA893" s="17" t="n"/>
      <c r="AB893" s="2" t="n"/>
      <c r="AC893" s="2">
        <f>IF(B893="","",IF(AB893="",TODAY()-B893,AB893-B893))</f>
        <v/>
      </c>
      <c r="AD893" s="2" t="n"/>
      <c r="AE893" s="2" t="n"/>
      <c r="AF893" s="2" t="n"/>
      <c r="AG893" s="37">
        <f>IF(B893="","",MAX(B893,IF(U893="",0,U893),IF(W893="",0,W893),IF(AB893="",0,AB893),IF(AN893="",0,AN893)))</f>
        <v/>
      </c>
      <c r="AH893" s="11">
        <f>IF(AG893="","",TODAY()-AG893)</f>
        <v/>
      </c>
      <c r="AI893" s="11">
        <f>IF(B893="","",MIN(100,IF(J893&gt;=300000,20,IF(J893&gt;=200000,10,5))+IF(OR(C893="Referral",C893="Passaparola"),20,IF(OR(C893="Sito web",C893="LinkedIn",C893="Email marketing"),15,10))+IF(L893&gt;=8,25,IF(L893&gt;=6,18,IF(L893&gt;=4,12,5)))+IF(AND(V893&lt;&gt;"",V893&lt;&gt;"Non risponde",V893&lt;&gt;"Non interessato"),10,0)+IF(X893="Eseguita",10,0)+IF(Z893&gt;0,15,0)))</f>
        <v/>
      </c>
      <c r="AJ893" s="11">
        <f>IF(AI893="","",IF(AI893&gt;=80,"Hot",IF(AI893&gt;=60,"Alta",IF(AI893&gt;=40,"Media","Bassa"))))</f>
        <v/>
      </c>
      <c r="AK893" s="11">
        <f>IF(B893="","",IF(U893="",TODAY()-B893,U893-B893))</f>
        <v/>
      </c>
      <c r="AL893" s="11">
        <f>IF(B893="","",IF(M893="Vinta","Chiusa - vinta",IF(M893="Persa","Chiusa - persa",IF(AND(U893="",TODAY()-B893&gt;1),"Contattare subito",IF(AND(M893="In corso",AH893&gt;7),"Lead in stallo",IF(AND(AN893&lt;&gt;"",AN893&lt;TODAY(),M893="In corso"),"Follow-up scaduto",IF(AND(K893="Offerta",Y893="",W893&lt;&gt;"",TODAY()-W893&gt;3),"Verificare offerta","OK"))))))</f>
        <v/>
      </c>
      <c r="AM893" s="38" t="n"/>
      <c r="AN893" s="39" t="n"/>
      <c r="AO893" s="11">
        <f>IF(AND(AN893&lt;&gt;"",AN893&lt;TODAY(),M893="In corso"),1,0)</f>
        <v/>
      </c>
      <c r="AP893" s="84">
        <f>IF(B893="","",IF(OR(M893="Vinta",M893="Persa"),0,IF(AL893="Contattare subito",50,0)+IF(AL893="Follow-up scaduto",40,0)+IF(AL893="Lead in stallo",35,0)+IF(AJ893="Hot",30,IF(AJ893="Alta",20,IF(AJ893="Media",10,0)))+IF(AO893=1,10,0)+L893/10+ROW()/100000))</f>
        <v/>
      </c>
    </row>
    <row r="894">
      <c r="A894" s="2">
        <f>IF(B894="","",ROW()-1)</f>
        <v/>
      </c>
      <c r="B894" s="2" t="n"/>
      <c r="C894" s="2" t="n"/>
      <c r="D894" s="2" t="n"/>
      <c r="E894" s="2" t="n"/>
      <c r="F894" s="2" t="n"/>
      <c r="G894" s="2" t="n"/>
      <c r="H894" s="2" t="n"/>
      <c r="I894" s="2" t="n"/>
      <c r="J894" s="2" t="n"/>
      <c r="K894" s="2" t="n"/>
      <c r="L894" s="2">
        <f>IF(K894="","",IF(K894="Nuovo",1,IF(K894="Tentativo contatto",1,IF(K894="Contattato",2,IF(K894="Qualificato",4,IF(K894="Visita fissata",5,IF(K894="Visita effettuata",6,IF(K894="Trattativa",7,IF(K894="Offerta",8,IF(K894="Prenotazione",9,IF(K894="Venduto",10,""))))))))))))</f>
        <v/>
      </c>
      <c r="M894" s="2" t="n"/>
      <c r="N894" s="2">
        <f>IF(L894&gt;=4,1,0)</f>
        <v/>
      </c>
      <c r="O894" s="2">
        <f>IF(L894&gt;=6,1,0)</f>
        <v/>
      </c>
      <c r="P894" s="2">
        <f>IF(L894&gt;=7,1,0)</f>
        <v/>
      </c>
      <c r="Q894" s="2">
        <f>IF(L894&gt;=8,1,0)</f>
        <v/>
      </c>
      <c r="R894" s="2">
        <f>IF(L894&gt;=9,1,0)</f>
        <v/>
      </c>
      <c r="S894" s="2">
        <f>IF(OR(L894=10,M894="Vinta"),1,0)</f>
        <v/>
      </c>
      <c r="T894" s="2">
        <f>IF(M894="Persa",1,0)</f>
        <v/>
      </c>
      <c r="U894" s="2" t="n"/>
      <c r="V894" s="2" t="n"/>
      <c r="W894" s="2" t="n"/>
      <c r="X894" s="2" t="n"/>
      <c r="Y894" s="17" t="n"/>
      <c r="Z894" s="17" t="n"/>
      <c r="AA894" s="17" t="n"/>
      <c r="AB894" s="2" t="n"/>
      <c r="AC894" s="2">
        <f>IF(B894="","",IF(AB894="",TODAY()-B894,AB894-B894))</f>
        <v/>
      </c>
      <c r="AD894" s="2" t="n"/>
      <c r="AE894" s="2" t="n"/>
      <c r="AF894" s="2" t="n"/>
      <c r="AG894" s="37">
        <f>IF(B894="","",MAX(B894,IF(U894="",0,U894),IF(W894="",0,W894),IF(AB894="",0,AB894),IF(AN894="",0,AN894)))</f>
        <v/>
      </c>
      <c r="AH894" s="11">
        <f>IF(AG894="","",TODAY()-AG894)</f>
        <v/>
      </c>
      <c r="AI894" s="11">
        <f>IF(B894="","",MIN(100,IF(J894&gt;=300000,20,IF(J894&gt;=200000,10,5))+IF(OR(C894="Referral",C894="Passaparola"),20,IF(OR(C894="Sito web",C894="LinkedIn",C894="Email marketing"),15,10))+IF(L894&gt;=8,25,IF(L894&gt;=6,18,IF(L894&gt;=4,12,5)))+IF(AND(V894&lt;&gt;"",V894&lt;&gt;"Non risponde",V894&lt;&gt;"Non interessato"),10,0)+IF(X894="Eseguita",10,0)+IF(Z894&gt;0,15,0)))</f>
        <v/>
      </c>
      <c r="AJ894" s="11">
        <f>IF(AI894="","",IF(AI894&gt;=80,"Hot",IF(AI894&gt;=60,"Alta",IF(AI894&gt;=40,"Media","Bassa"))))</f>
        <v/>
      </c>
      <c r="AK894" s="11">
        <f>IF(B894="","",IF(U894="",TODAY()-B894,U894-B894))</f>
        <v/>
      </c>
      <c r="AL894" s="11">
        <f>IF(B894="","",IF(M894="Vinta","Chiusa - vinta",IF(M894="Persa","Chiusa - persa",IF(AND(U894="",TODAY()-B894&gt;1),"Contattare subito",IF(AND(M894="In corso",AH894&gt;7),"Lead in stallo",IF(AND(AN894&lt;&gt;"",AN894&lt;TODAY(),M894="In corso"),"Follow-up scaduto",IF(AND(K894="Offerta",Y894="",W894&lt;&gt;"",TODAY()-W894&gt;3),"Verificare offerta","OK"))))))</f>
        <v/>
      </c>
      <c r="AM894" s="38" t="n"/>
      <c r="AN894" s="39" t="n"/>
      <c r="AO894" s="11">
        <f>IF(AND(AN894&lt;&gt;"",AN894&lt;TODAY(),M894="In corso"),1,0)</f>
        <v/>
      </c>
      <c r="AP894" s="84">
        <f>IF(B894="","",IF(OR(M894="Vinta",M894="Persa"),0,IF(AL894="Contattare subito",50,0)+IF(AL894="Follow-up scaduto",40,0)+IF(AL894="Lead in stallo",35,0)+IF(AJ894="Hot",30,IF(AJ894="Alta",20,IF(AJ894="Media",10,0)))+IF(AO894=1,10,0)+L894/10+ROW()/100000))</f>
        <v/>
      </c>
    </row>
    <row r="895">
      <c r="A895" s="2">
        <f>IF(B895="","",ROW()-1)</f>
        <v/>
      </c>
      <c r="B895" s="2" t="n"/>
      <c r="C895" s="2" t="n"/>
      <c r="D895" s="2" t="n"/>
      <c r="E895" s="2" t="n"/>
      <c r="F895" s="2" t="n"/>
      <c r="G895" s="2" t="n"/>
      <c r="H895" s="2" t="n"/>
      <c r="I895" s="2" t="n"/>
      <c r="J895" s="2" t="n"/>
      <c r="K895" s="2" t="n"/>
      <c r="L895" s="2">
        <f>IF(K895="","",IF(K895="Nuovo",1,IF(K895="Tentativo contatto",1,IF(K895="Contattato",2,IF(K895="Qualificato",4,IF(K895="Visita fissata",5,IF(K895="Visita effettuata",6,IF(K895="Trattativa",7,IF(K895="Offerta",8,IF(K895="Prenotazione",9,IF(K895="Venduto",10,""))))))))))))</f>
        <v/>
      </c>
      <c r="M895" s="2" t="n"/>
      <c r="N895" s="2">
        <f>IF(L895&gt;=4,1,0)</f>
        <v/>
      </c>
      <c r="O895" s="2">
        <f>IF(L895&gt;=6,1,0)</f>
        <v/>
      </c>
      <c r="P895" s="2">
        <f>IF(L895&gt;=7,1,0)</f>
        <v/>
      </c>
      <c r="Q895" s="2">
        <f>IF(L895&gt;=8,1,0)</f>
        <v/>
      </c>
      <c r="R895" s="2">
        <f>IF(L895&gt;=9,1,0)</f>
        <v/>
      </c>
      <c r="S895" s="2">
        <f>IF(OR(L895=10,M895="Vinta"),1,0)</f>
        <v/>
      </c>
      <c r="T895" s="2">
        <f>IF(M895="Persa",1,0)</f>
        <v/>
      </c>
      <c r="U895" s="2" t="n"/>
      <c r="V895" s="2" t="n"/>
      <c r="W895" s="2" t="n"/>
      <c r="X895" s="2" t="n"/>
      <c r="Y895" s="17" t="n"/>
      <c r="Z895" s="17" t="n"/>
      <c r="AA895" s="17" t="n"/>
      <c r="AB895" s="2" t="n"/>
      <c r="AC895" s="2">
        <f>IF(B895="","",IF(AB895="",TODAY()-B895,AB895-B895))</f>
        <v/>
      </c>
      <c r="AD895" s="2" t="n"/>
      <c r="AE895" s="2" t="n"/>
      <c r="AF895" s="2" t="n"/>
      <c r="AG895" s="37">
        <f>IF(B895="","",MAX(B895,IF(U895="",0,U895),IF(W895="",0,W895),IF(AB895="",0,AB895),IF(AN895="",0,AN895)))</f>
        <v/>
      </c>
      <c r="AH895" s="11">
        <f>IF(AG895="","",TODAY()-AG895)</f>
        <v/>
      </c>
      <c r="AI895" s="11">
        <f>IF(B895="","",MIN(100,IF(J895&gt;=300000,20,IF(J895&gt;=200000,10,5))+IF(OR(C895="Referral",C895="Passaparola"),20,IF(OR(C895="Sito web",C895="LinkedIn",C895="Email marketing"),15,10))+IF(L895&gt;=8,25,IF(L895&gt;=6,18,IF(L895&gt;=4,12,5)))+IF(AND(V895&lt;&gt;"",V895&lt;&gt;"Non risponde",V895&lt;&gt;"Non interessato"),10,0)+IF(X895="Eseguita",10,0)+IF(Z895&gt;0,15,0)))</f>
        <v/>
      </c>
      <c r="AJ895" s="11">
        <f>IF(AI895="","",IF(AI895&gt;=80,"Hot",IF(AI895&gt;=60,"Alta",IF(AI895&gt;=40,"Media","Bassa"))))</f>
        <v/>
      </c>
      <c r="AK895" s="11">
        <f>IF(B895="","",IF(U895="",TODAY()-B895,U895-B895))</f>
        <v/>
      </c>
      <c r="AL895" s="11">
        <f>IF(B895="","",IF(M895="Vinta","Chiusa - vinta",IF(M895="Persa","Chiusa - persa",IF(AND(U895="",TODAY()-B895&gt;1),"Contattare subito",IF(AND(M895="In corso",AH895&gt;7),"Lead in stallo",IF(AND(AN895&lt;&gt;"",AN895&lt;TODAY(),M895="In corso"),"Follow-up scaduto",IF(AND(K895="Offerta",Y895="",W895&lt;&gt;"",TODAY()-W895&gt;3),"Verificare offerta","OK"))))))</f>
        <v/>
      </c>
      <c r="AM895" s="38" t="n"/>
      <c r="AN895" s="39" t="n"/>
      <c r="AO895" s="11">
        <f>IF(AND(AN895&lt;&gt;"",AN895&lt;TODAY(),M895="In corso"),1,0)</f>
        <v/>
      </c>
      <c r="AP895" s="84">
        <f>IF(B895="","",IF(OR(M895="Vinta",M895="Persa"),0,IF(AL895="Contattare subito",50,0)+IF(AL895="Follow-up scaduto",40,0)+IF(AL895="Lead in stallo",35,0)+IF(AJ895="Hot",30,IF(AJ895="Alta",20,IF(AJ895="Media",10,0)))+IF(AO895=1,10,0)+L895/10+ROW()/100000))</f>
        <v/>
      </c>
    </row>
    <row r="896">
      <c r="A896" s="2">
        <f>IF(B896="","",ROW()-1)</f>
        <v/>
      </c>
      <c r="B896" s="2" t="n"/>
      <c r="C896" s="2" t="n"/>
      <c r="D896" s="2" t="n"/>
      <c r="E896" s="2" t="n"/>
      <c r="F896" s="2" t="n"/>
      <c r="G896" s="2" t="n"/>
      <c r="H896" s="2" t="n"/>
      <c r="I896" s="2" t="n"/>
      <c r="J896" s="2" t="n"/>
      <c r="K896" s="2" t="n"/>
      <c r="L896" s="2">
        <f>IF(K896="","",IF(K896="Nuovo",1,IF(K896="Tentativo contatto",1,IF(K896="Contattato",2,IF(K896="Qualificato",4,IF(K896="Visita fissata",5,IF(K896="Visita effettuata",6,IF(K896="Trattativa",7,IF(K896="Offerta",8,IF(K896="Prenotazione",9,IF(K896="Venduto",10,""))))))))))))</f>
        <v/>
      </c>
      <c r="M896" s="2" t="n"/>
      <c r="N896" s="2">
        <f>IF(L896&gt;=4,1,0)</f>
        <v/>
      </c>
      <c r="O896" s="2">
        <f>IF(L896&gt;=6,1,0)</f>
        <v/>
      </c>
      <c r="P896" s="2">
        <f>IF(L896&gt;=7,1,0)</f>
        <v/>
      </c>
      <c r="Q896" s="2">
        <f>IF(L896&gt;=8,1,0)</f>
        <v/>
      </c>
      <c r="R896" s="2">
        <f>IF(L896&gt;=9,1,0)</f>
        <v/>
      </c>
      <c r="S896" s="2">
        <f>IF(OR(L896=10,M896="Vinta"),1,0)</f>
        <v/>
      </c>
      <c r="T896" s="2">
        <f>IF(M896="Persa",1,0)</f>
        <v/>
      </c>
      <c r="U896" s="2" t="n"/>
      <c r="V896" s="2" t="n"/>
      <c r="W896" s="2" t="n"/>
      <c r="X896" s="2" t="n"/>
      <c r="Y896" s="17" t="n"/>
      <c r="Z896" s="17" t="n"/>
      <c r="AA896" s="17" t="n"/>
      <c r="AB896" s="2" t="n"/>
      <c r="AC896" s="2">
        <f>IF(B896="","",IF(AB896="",TODAY()-B896,AB896-B896))</f>
        <v/>
      </c>
      <c r="AD896" s="2" t="n"/>
      <c r="AE896" s="2" t="n"/>
      <c r="AF896" s="2" t="n"/>
      <c r="AG896" s="37">
        <f>IF(B896="","",MAX(B896,IF(U896="",0,U896),IF(W896="",0,W896),IF(AB896="",0,AB896),IF(AN896="",0,AN896)))</f>
        <v/>
      </c>
      <c r="AH896" s="11">
        <f>IF(AG896="","",TODAY()-AG896)</f>
        <v/>
      </c>
      <c r="AI896" s="11">
        <f>IF(B896="","",MIN(100,IF(J896&gt;=300000,20,IF(J896&gt;=200000,10,5))+IF(OR(C896="Referral",C896="Passaparola"),20,IF(OR(C896="Sito web",C896="LinkedIn",C896="Email marketing"),15,10))+IF(L896&gt;=8,25,IF(L896&gt;=6,18,IF(L896&gt;=4,12,5)))+IF(AND(V896&lt;&gt;"",V896&lt;&gt;"Non risponde",V896&lt;&gt;"Non interessato"),10,0)+IF(X896="Eseguita",10,0)+IF(Z896&gt;0,15,0)))</f>
        <v/>
      </c>
      <c r="AJ896" s="11">
        <f>IF(AI896="","",IF(AI896&gt;=80,"Hot",IF(AI896&gt;=60,"Alta",IF(AI896&gt;=40,"Media","Bassa"))))</f>
        <v/>
      </c>
      <c r="AK896" s="11">
        <f>IF(B896="","",IF(U896="",TODAY()-B896,U896-B896))</f>
        <v/>
      </c>
      <c r="AL896" s="11">
        <f>IF(B896="","",IF(M896="Vinta","Chiusa - vinta",IF(M896="Persa","Chiusa - persa",IF(AND(U896="",TODAY()-B896&gt;1),"Contattare subito",IF(AND(M896="In corso",AH896&gt;7),"Lead in stallo",IF(AND(AN896&lt;&gt;"",AN896&lt;TODAY(),M896="In corso"),"Follow-up scaduto",IF(AND(K896="Offerta",Y896="",W896&lt;&gt;"",TODAY()-W896&gt;3),"Verificare offerta","OK"))))))</f>
        <v/>
      </c>
      <c r="AM896" s="38" t="n"/>
      <c r="AN896" s="39" t="n"/>
      <c r="AO896" s="11">
        <f>IF(AND(AN896&lt;&gt;"",AN896&lt;TODAY(),M896="In corso"),1,0)</f>
        <v/>
      </c>
      <c r="AP896" s="84">
        <f>IF(B896="","",IF(OR(M896="Vinta",M896="Persa"),0,IF(AL896="Contattare subito",50,0)+IF(AL896="Follow-up scaduto",40,0)+IF(AL896="Lead in stallo",35,0)+IF(AJ896="Hot",30,IF(AJ896="Alta",20,IF(AJ896="Media",10,0)))+IF(AO896=1,10,0)+L896/10+ROW()/100000))</f>
        <v/>
      </c>
    </row>
    <row r="897">
      <c r="A897" s="2">
        <f>IF(B897="","",ROW()-1)</f>
        <v/>
      </c>
      <c r="B897" s="2" t="n"/>
      <c r="C897" s="2" t="n"/>
      <c r="D897" s="2" t="n"/>
      <c r="E897" s="2" t="n"/>
      <c r="F897" s="2" t="n"/>
      <c r="G897" s="2" t="n"/>
      <c r="H897" s="2" t="n"/>
      <c r="I897" s="2" t="n"/>
      <c r="J897" s="2" t="n"/>
      <c r="K897" s="2" t="n"/>
      <c r="L897" s="2">
        <f>IF(K897="","",IF(K897="Nuovo",1,IF(K897="Tentativo contatto",1,IF(K897="Contattato",2,IF(K897="Qualificato",4,IF(K897="Visita fissata",5,IF(K897="Visita effettuata",6,IF(K897="Trattativa",7,IF(K897="Offerta",8,IF(K897="Prenotazione",9,IF(K897="Venduto",10,""))))))))))))</f>
        <v/>
      </c>
      <c r="M897" s="2" t="n"/>
      <c r="N897" s="2">
        <f>IF(L897&gt;=4,1,0)</f>
        <v/>
      </c>
      <c r="O897" s="2">
        <f>IF(L897&gt;=6,1,0)</f>
        <v/>
      </c>
      <c r="P897" s="2">
        <f>IF(L897&gt;=7,1,0)</f>
        <v/>
      </c>
      <c r="Q897" s="2">
        <f>IF(L897&gt;=8,1,0)</f>
        <v/>
      </c>
      <c r="R897" s="2">
        <f>IF(L897&gt;=9,1,0)</f>
        <v/>
      </c>
      <c r="S897" s="2">
        <f>IF(OR(L897=10,M897="Vinta"),1,0)</f>
        <v/>
      </c>
      <c r="T897" s="2">
        <f>IF(M897="Persa",1,0)</f>
        <v/>
      </c>
      <c r="U897" s="2" t="n"/>
      <c r="V897" s="2" t="n"/>
      <c r="W897" s="2" t="n"/>
      <c r="X897" s="2" t="n"/>
      <c r="Y897" s="17" t="n"/>
      <c r="Z897" s="17" t="n"/>
      <c r="AA897" s="17" t="n"/>
      <c r="AB897" s="2" t="n"/>
      <c r="AC897" s="2">
        <f>IF(B897="","",IF(AB897="",TODAY()-B897,AB897-B897))</f>
        <v/>
      </c>
      <c r="AD897" s="2" t="n"/>
      <c r="AE897" s="2" t="n"/>
      <c r="AF897" s="2" t="n"/>
      <c r="AG897" s="37">
        <f>IF(B897="","",MAX(B897,IF(U897="",0,U897),IF(W897="",0,W897),IF(AB897="",0,AB897),IF(AN897="",0,AN897)))</f>
        <v/>
      </c>
      <c r="AH897" s="11">
        <f>IF(AG897="","",TODAY()-AG897)</f>
        <v/>
      </c>
      <c r="AI897" s="11">
        <f>IF(B897="","",MIN(100,IF(J897&gt;=300000,20,IF(J897&gt;=200000,10,5))+IF(OR(C897="Referral",C897="Passaparola"),20,IF(OR(C897="Sito web",C897="LinkedIn",C897="Email marketing"),15,10))+IF(L897&gt;=8,25,IF(L897&gt;=6,18,IF(L897&gt;=4,12,5)))+IF(AND(V897&lt;&gt;"",V897&lt;&gt;"Non risponde",V897&lt;&gt;"Non interessato"),10,0)+IF(X897="Eseguita",10,0)+IF(Z897&gt;0,15,0)))</f>
        <v/>
      </c>
      <c r="AJ897" s="11">
        <f>IF(AI897="","",IF(AI897&gt;=80,"Hot",IF(AI897&gt;=60,"Alta",IF(AI897&gt;=40,"Media","Bassa"))))</f>
        <v/>
      </c>
      <c r="AK897" s="11">
        <f>IF(B897="","",IF(U897="",TODAY()-B897,U897-B897))</f>
        <v/>
      </c>
      <c r="AL897" s="11">
        <f>IF(B897="","",IF(M897="Vinta","Chiusa - vinta",IF(M897="Persa","Chiusa - persa",IF(AND(U897="",TODAY()-B897&gt;1),"Contattare subito",IF(AND(M897="In corso",AH897&gt;7),"Lead in stallo",IF(AND(AN897&lt;&gt;"",AN897&lt;TODAY(),M897="In corso"),"Follow-up scaduto",IF(AND(K897="Offerta",Y897="",W897&lt;&gt;"",TODAY()-W897&gt;3),"Verificare offerta","OK"))))))</f>
        <v/>
      </c>
      <c r="AM897" s="38" t="n"/>
      <c r="AN897" s="39" t="n"/>
      <c r="AO897" s="11">
        <f>IF(AND(AN897&lt;&gt;"",AN897&lt;TODAY(),M897="In corso"),1,0)</f>
        <v/>
      </c>
      <c r="AP897" s="84">
        <f>IF(B897="","",IF(OR(M897="Vinta",M897="Persa"),0,IF(AL897="Contattare subito",50,0)+IF(AL897="Follow-up scaduto",40,0)+IF(AL897="Lead in stallo",35,0)+IF(AJ897="Hot",30,IF(AJ897="Alta",20,IF(AJ897="Media",10,0)))+IF(AO897=1,10,0)+L897/10+ROW()/100000))</f>
        <v/>
      </c>
    </row>
    <row r="898">
      <c r="A898" s="2">
        <f>IF(B898="","",ROW()-1)</f>
        <v/>
      </c>
      <c r="B898" s="2" t="n"/>
      <c r="C898" s="2" t="n"/>
      <c r="D898" s="2" t="n"/>
      <c r="E898" s="2" t="n"/>
      <c r="F898" s="2" t="n"/>
      <c r="G898" s="2" t="n"/>
      <c r="H898" s="2" t="n"/>
      <c r="I898" s="2" t="n"/>
      <c r="J898" s="2" t="n"/>
      <c r="K898" s="2" t="n"/>
      <c r="L898" s="2">
        <f>IF(K898="","",IF(K898="Nuovo",1,IF(K898="Tentativo contatto",1,IF(K898="Contattato",2,IF(K898="Qualificato",4,IF(K898="Visita fissata",5,IF(K898="Visita effettuata",6,IF(K898="Trattativa",7,IF(K898="Offerta",8,IF(K898="Prenotazione",9,IF(K898="Venduto",10,""))))))))))))</f>
        <v/>
      </c>
      <c r="M898" s="2" t="n"/>
      <c r="N898" s="2">
        <f>IF(L898&gt;=4,1,0)</f>
        <v/>
      </c>
      <c r="O898" s="2">
        <f>IF(L898&gt;=6,1,0)</f>
        <v/>
      </c>
      <c r="P898" s="2">
        <f>IF(L898&gt;=7,1,0)</f>
        <v/>
      </c>
      <c r="Q898" s="2">
        <f>IF(L898&gt;=8,1,0)</f>
        <v/>
      </c>
      <c r="R898" s="2">
        <f>IF(L898&gt;=9,1,0)</f>
        <v/>
      </c>
      <c r="S898" s="2">
        <f>IF(OR(L898=10,M898="Vinta"),1,0)</f>
        <v/>
      </c>
      <c r="T898" s="2">
        <f>IF(M898="Persa",1,0)</f>
        <v/>
      </c>
      <c r="U898" s="2" t="n"/>
      <c r="V898" s="2" t="n"/>
      <c r="W898" s="2" t="n"/>
      <c r="X898" s="2" t="n"/>
      <c r="Y898" s="17" t="n"/>
      <c r="Z898" s="17" t="n"/>
      <c r="AA898" s="17" t="n"/>
      <c r="AB898" s="2" t="n"/>
      <c r="AC898" s="2">
        <f>IF(B898="","",IF(AB898="",TODAY()-B898,AB898-B898))</f>
        <v/>
      </c>
      <c r="AD898" s="2" t="n"/>
      <c r="AE898" s="2" t="n"/>
      <c r="AF898" s="2" t="n"/>
      <c r="AG898" s="37">
        <f>IF(B898="","",MAX(B898,IF(U898="",0,U898),IF(W898="",0,W898),IF(AB898="",0,AB898),IF(AN898="",0,AN898)))</f>
        <v/>
      </c>
      <c r="AH898" s="11">
        <f>IF(AG898="","",TODAY()-AG898)</f>
        <v/>
      </c>
      <c r="AI898" s="11">
        <f>IF(B898="","",MIN(100,IF(J898&gt;=300000,20,IF(J898&gt;=200000,10,5))+IF(OR(C898="Referral",C898="Passaparola"),20,IF(OR(C898="Sito web",C898="LinkedIn",C898="Email marketing"),15,10))+IF(L898&gt;=8,25,IF(L898&gt;=6,18,IF(L898&gt;=4,12,5)))+IF(AND(V898&lt;&gt;"",V898&lt;&gt;"Non risponde",V898&lt;&gt;"Non interessato"),10,0)+IF(X898="Eseguita",10,0)+IF(Z898&gt;0,15,0)))</f>
        <v/>
      </c>
      <c r="AJ898" s="11">
        <f>IF(AI898="","",IF(AI898&gt;=80,"Hot",IF(AI898&gt;=60,"Alta",IF(AI898&gt;=40,"Media","Bassa"))))</f>
        <v/>
      </c>
      <c r="AK898" s="11">
        <f>IF(B898="","",IF(U898="",TODAY()-B898,U898-B898))</f>
        <v/>
      </c>
      <c r="AL898" s="11">
        <f>IF(B898="","",IF(M898="Vinta","Chiusa - vinta",IF(M898="Persa","Chiusa - persa",IF(AND(U898="",TODAY()-B898&gt;1),"Contattare subito",IF(AND(M898="In corso",AH898&gt;7),"Lead in stallo",IF(AND(AN898&lt;&gt;"",AN898&lt;TODAY(),M898="In corso"),"Follow-up scaduto",IF(AND(K898="Offerta",Y898="",W898&lt;&gt;"",TODAY()-W898&gt;3),"Verificare offerta","OK"))))))</f>
        <v/>
      </c>
      <c r="AM898" s="38" t="n"/>
      <c r="AN898" s="39" t="n"/>
      <c r="AO898" s="11">
        <f>IF(AND(AN898&lt;&gt;"",AN898&lt;TODAY(),M898="In corso"),1,0)</f>
        <v/>
      </c>
      <c r="AP898" s="84">
        <f>IF(B898="","",IF(OR(M898="Vinta",M898="Persa"),0,IF(AL898="Contattare subito",50,0)+IF(AL898="Follow-up scaduto",40,0)+IF(AL898="Lead in stallo",35,0)+IF(AJ898="Hot",30,IF(AJ898="Alta",20,IF(AJ898="Media",10,0)))+IF(AO898=1,10,0)+L898/10+ROW()/100000))</f>
        <v/>
      </c>
    </row>
    <row r="899">
      <c r="A899" s="2">
        <f>IF(B899="","",ROW()-1)</f>
        <v/>
      </c>
      <c r="B899" s="2" t="n"/>
      <c r="C899" s="2" t="n"/>
      <c r="D899" s="2" t="n"/>
      <c r="E899" s="2" t="n"/>
      <c r="F899" s="2" t="n"/>
      <c r="G899" s="2" t="n"/>
      <c r="H899" s="2" t="n"/>
      <c r="I899" s="2" t="n"/>
      <c r="J899" s="2" t="n"/>
      <c r="K899" s="2" t="n"/>
      <c r="L899" s="2">
        <f>IF(K899="","",IF(K899="Nuovo",1,IF(K899="Tentativo contatto",1,IF(K899="Contattato",2,IF(K899="Qualificato",4,IF(K899="Visita fissata",5,IF(K899="Visita effettuata",6,IF(K899="Trattativa",7,IF(K899="Offerta",8,IF(K899="Prenotazione",9,IF(K899="Venduto",10,""))))))))))))</f>
        <v/>
      </c>
      <c r="M899" s="2" t="n"/>
      <c r="N899" s="2">
        <f>IF(L899&gt;=4,1,0)</f>
        <v/>
      </c>
      <c r="O899" s="2">
        <f>IF(L899&gt;=6,1,0)</f>
        <v/>
      </c>
      <c r="P899" s="2">
        <f>IF(L899&gt;=7,1,0)</f>
        <v/>
      </c>
      <c r="Q899" s="2">
        <f>IF(L899&gt;=8,1,0)</f>
        <v/>
      </c>
      <c r="R899" s="2">
        <f>IF(L899&gt;=9,1,0)</f>
        <v/>
      </c>
      <c r="S899" s="2">
        <f>IF(OR(L899=10,M899="Vinta"),1,0)</f>
        <v/>
      </c>
      <c r="T899" s="2">
        <f>IF(M899="Persa",1,0)</f>
        <v/>
      </c>
      <c r="U899" s="2" t="n"/>
      <c r="V899" s="2" t="n"/>
      <c r="W899" s="2" t="n"/>
      <c r="X899" s="2" t="n"/>
      <c r="Y899" s="17" t="n"/>
      <c r="Z899" s="17" t="n"/>
      <c r="AA899" s="17" t="n"/>
      <c r="AB899" s="2" t="n"/>
      <c r="AC899" s="2">
        <f>IF(B899="","",IF(AB899="",TODAY()-B899,AB899-B899))</f>
        <v/>
      </c>
      <c r="AD899" s="2" t="n"/>
      <c r="AE899" s="2" t="n"/>
      <c r="AF899" s="2" t="n"/>
      <c r="AG899" s="37">
        <f>IF(B899="","",MAX(B899,IF(U899="",0,U899),IF(W899="",0,W899),IF(AB899="",0,AB899),IF(AN899="",0,AN899)))</f>
        <v/>
      </c>
      <c r="AH899" s="11">
        <f>IF(AG899="","",TODAY()-AG899)</f>
        <v/>
      </c>
      <c r="AI899" s="11">
        <f>IF(B899="","",MIN(100,IF(J899&gt;=300000,20,IF(J899&gt;=200000,10,5))+IF(OR(C899="Referral",C899="Passaparola"),20,IF(OR(C899="Sito web",C899="LinkedIn",C899="Email marketing"),15,10))+IF(L899&gt;=8,25,IF(L899&gt;=6,18,IF(L899&gt;=4,12,5)))+IF(AND(V899&lt;&gt;"",V899&lt;&gt;"Non risponde",V899&lt;&gt;"Non interessato"),10,0)+IF(X899="Eseguita",10,0)+IF(Z899&gt;0,15,0)))</f>
        <v/>
      </c>
      <c r="AJ899" s="11">
        <f>IF(AI899="","",IF(AI899&gt;=80,"Hot",IF(AI899&gt;=60,"Alta",IF(AI899&gt;=40,"Media","Bassa"))))</f>
        <v/>
      </c>
      <c r="AK899" s="11">
        <f>IF(B899="","",IF(U899="",TODAY()-B899,U899-B899))</f>
        <v/>
      </c>
      <c r="AL899" s="11">
        <f>IF(B899="","",IF(M899="Vinta","Chiusa - vinta",IF(M899="Persa","Chiusa - persa",IF(AND(U899="",TODAY()-B899&gt;1),"Contattare subito",IF(AND(M899="In corso",AH899&gt;7),"Lead in stallo",IF(AND(AN899&lt;&gt;"",AN899&lt;TODAY(),M899="In corso"),"Follow-up scaduto",IF(AND(K899="Offerta",Y899="",W899&lt;&gt;"",TODAY()-W899&gt;3),"Verificare offerta","OK"))))))</f>
        <v/>
      </c>
      <c r="AM899" s="38" t="n"/>
      <c r="AN899" s="39" t="n"/>
      <c r="AO899" s="11">
        <f>IF(AND(AN899&lt;&gt;"",AN899&lt;TODAY(),M899="In corso"),1,0)</f>
        <v/>
      </c>
      <c r="AP899" s="84">
        <f>IF(B899="","",IF(OR(M899="Vinta",M899="Persa"),0,IF(AL899="Contattare subito",50,0)+IF(AL899="Follow-up scaduto",40,0)+IF(AL899="Lead in stallo",35,0)+IF(AJ899="Hot",30,IF(AJ899="Alta",20,IF(AJ899="Media",10,0)))+IF(AO899=1,10,0)+L899/10+ROW()/100000))</f>
        <v/>
      </c>
    </row>
    <row r="900">
      <c r="A900" s="2">
        <f>IF(B900="","",ROW()-1)</f>
        <v/>
      </c>
      <c r="B900" s="2" t="n"/>
      <c r="C900" s="2" t="n"/>
      <c r="D900" s="2" t="n"/>
      <c r="E900" s="2" t="n"/>
      <c r="F900" s="2" t="n"/>
      <c r="G900" s="2" t="n"/>
      <c r="H900" s="2" t="n"/>
      <c r="I900" s="2" t="n"/>
      <c r="J900" s="2" t="n"/>
      <c r="K900" s="2" t="n"/>
      <c r="L900" s="2">
        <f>IF(K900="","",IF(K900="Nuovo",1,IF(K900="Tentativo contatto",1,IF(K900="Contattato",2,IF(K900="Qualificato",4,IF(K900="Visita fissata",5,IF(K900="Visita effettuata",6,IF(K900="Trattativa",7,IF(K900="Offerta",8,IF(K900="Prenotazione",9,IF(K900="Venduto",10,""))))))))))))</f>
        <v/>
      </c>
      <c r="M900" s="2" t="n"/>
      <c r="N900" s="2">
        <f>IF(L900&gt;=4,1,0)</f>
        <v/>
      </c>
      <c r="O900" s="2">
        <f>IF(L900&gt;=6,1,0)</f>
        <v/>
      </c>
      <c r="P900" s="2">
        <f>IF(L900&gt;=7,1,0)</f>
        <v/>
      </c>
      <c r="Q900" s="2">
        <f>IF(L900&gt;=8,1,0)</f>
        <v/>
      </c>
      <c r="R900" s="2">
        <f>IF(L900&gt;=9,1,0)</f>
        <v/>
      </c>
      <c r="S900" s="2">
        <f>IF(OR(L900=10,M900="Vinta"),1,0)</f>
        <v/>
      </c>
      <c r="T900" s="2">
        <f>IF(M900="Persa",1,0)</f>
        <v/>
      </c>
      <c r="U900" s="2" t="n"/>
      <c r="V900" s="2" t="n"/>
      <c r="W900" s="2" t="n"/>
      <c r="X900" s="2" t="n"/>
      <c r="Y900" s="17" t="n"/>
      <c r="Z900" s="17" t="n"/>
      <c r="AA900" s="17" t="n"/>
      <c r="AB900" s="2" t="n"/>
      <c r="AC900" s="2">
        <f>IF(B900="","",IF(AB900="",TODAY()-B900,AB900-B900))</f>
        <v/>
      </c>
      <c r="AD900" s="2" t="n"/>
      <c r="AE900" s="2" t="n"/>
      <c r="AF900" s="2" t="n"/>
      <c r="AG900" s="37">
        <f>IF(B900="","",MAX(B900,IF(U900="",0,U900),IF(W900="",0,W900),IF(AB900="",0,AB900),IF(AN900="",0,AN900)))</f>
        <v/>
      </c>
      <c r="AH900" s="11">
        <f>IF(AG900="","",TODAY()-AG900)</f>
        <v/>
      </c>
      <c r="AI900" s="11">
        <f>IF(B900="","",MIN(100,IF(J900&gt;=300000,20,IF(J900&gt;=200000,10,5))+IF(OR(C900="Referral",C900="Passaparola"),20,IF(OR(C900="Sito web",C900="LinkedIn",C900="Email marketing"),15,10))+IF(L900&gt;=8,25,IF(L900&gt;=6,18,IF(L900&gt;=4,12,5)))+IF(AND(V900&lt;&gt;"",V900&lt;&gt;"Non risponde",V900&lt;&gt;"Non interessato"),10,0)+IF(X900="Eseguita",10,0)+IF(Z900&gt;0,15,0)))</f>
        <v/>
      </c>
      <c r="AJ900" s="11">
        <f>IF(AI900="","",IF(AI900&gt;=80,"Hot",IF(AI900&gt;=60,"Alta",IF(AI900&gt;=40,"Media","Bassa"))))</f>
        <v/>
      </c>
      <c r="AK900" s="11">
        <f>IF(B900="","",IF(U900="",TODAY()-B900,U900-B900))</f>
        <v/>
      </c>
      <c r="AL900" s="11">
        <f>IF(B900="","",IF(M900="Vinta","Chiusa - vinta",IF(M900="Persa","Chiusa - persa",IF(AND(U900="",TODAY()-B900&gt;1),"Contattare subito",IF(AND(M900="In corso",AH900&gt;7),"Lead in stallo",IF(AND(AN900&lt;&gt;"",AN900&lt;TODAY(),M900="In corso"),"Follow-up scaduto",IF(AND(K900="Offerta",Y900="",W900&lt;&gt;"",TODAY()-W900&gt;3),"Verificare offerta","OK"))))))</f>
        <v/>
      </c>
      <c r="AM900" s="38" t="n"/>
      <c r="AN900" s="39" t="n"/>
      <c r="AO900" s="11">
        <f>IF(AND(AN900&lt;&gt;"",AN900&lt;TODAY(),M900="In corso"),1,0)</f>
        <v/>
      </c>
      <c r="AP900" s="84">
        <f>IF(B900="","",IF(OR(M900="Vinta",M900="Persa"),0,IF(AL900="Contattare subito",50,0)+IF(AL900="Follow-up scaduto",40,0)+IF(AL900="Lead in stallo",35,0)+IF(AJ900="Hot",30,IF(AJ900="Alta",20,IF(AJ900="Media",10,0)))+IF(AO900=1,10,0)+L900/10+ROW()/100000))</f>
        <v/>
      </c>
    </row>
    <row r="901">
      <c r="A901" s="2">
        <f>IF(B901="","",ROW()-1)</f>
        <v/>
      </c>
      <c r="B901" s="2" t="n"/>
      <c r="C901" s="2" t="n"/>
      <c r="D901" s="2" t="n"/>
      <c r="E901" s="2" t="n"/>
      <c r="F901" s="2" t="n"/>
      <c r="G901" s="2" t="n"/>
      <c r="H901" s="2" t="n"/>
      <c r="I901" s="2" t="n"/>
      <c r="J901" s="2" t="n"/>
      <c r="K901" s="2" t="n"/>
      <c r="L901" s="2">
        <f>IF(K901="","",IF(K901="Nuovo",1,IF(K901="Tentativo contatto",1,IF(K901="Contattato",2,IF(K901="Qualificato",4,IF(K901="Visita fissata",5,IF(K901="Visita effettuata",6,IF(K901="Trattativa",7,IF(K901="Offerta",8,IF(K901="Prenotazione",9,IF(K901="Venduto",10,""))))))))))))</f>
        <v/>
      </c>
      <c r="M901" s="2" t="n"/>
      <c r="N901" s="2">
        <f>IF(L901&gt;=4,1,0)</f>
        <v/>
      </c>
      <c r="O901" s="2">
        <f>IF(L901&gt;=6,1,0)</f>
        <v/>
      </c>
      <c r="P901" s="2">
        <f>IF(L901&gt;=7,1,0)</f>
        <v/>
      </c>
      <c r="Q901" s="2">
        <f>IF(L901&gt;=8,1,0)</f>
        <v/>
      </c>
      <c r="R901" s="2">
        <f>IF(L901&gt;=9,1,0)</f>
        <v/>
      </c>
      <c r="S901" s="2">
        <f>IF(OR(L901=10,M901="Vinta"),1,0)</f>
        <v/>
      </c>
      <c r="T901" s="2">
        <f>IF(M901="Persa",1,0)</f>
        <v/>
      </c>
      <c r="U901" s="2" t="n"/>
      <c r="V901" s="2" t="n"/>
      <c r="W901" s="2" t="n"/>
      <c r="X901" s="2" t="n"/>
      <c r="Y901" s="17" t="n"/>
      <c r="Z901" s="17" t="n"/>
      <c r="AA901" s="17" t="n"/>
      <c r="AB901" s="2" t="n"/>
      <c r="AC901" s="2">
        <f>IF(B901="","",IF(AB901="",TODAY()-B901,AB901-B901))</f>
        <v/>
      </c>
      <c r="AD901" s="2" t="n"/>
      <c r="AE901" s="2" t="n"/>
      <c r="AF901" s="2" t="n"/>
      <c r="AG901" s="37">
        <f>IF(B901="","",MAX(B901,IF(U901="",0,U901),IF(W901="",0,W901),IF(AB901="",0,AB901),IF(AN901="",0,AN901)))</f>
        <v/>
      </c>
      <c r="AH901" s="11">
        <f>IF(AG901="","",TODAY()-AG901)</f>
        <v/>
      </c>
      <c r="AI901" s="11">
        <f>IF(B901="","",MIN(100,IF(J901&gt;=300000,20,IF(J901&gt;=200000,10,5))+IF(OR(C901="Referral",C901="Passaparola"),20,IF(OR(C901="Sito web",C901="LinkedIn",C901="Email marketing"),15,10))+IF(L901&gt;=8,25,IF(L901&gt;=6,18,IF(L901&gt;=4,12,5)))+IF(AND(V901&lt;&gt;"",V901&lt;&gt;"Non risponde",V901&lt;&gt;"Non interessato"),10,0)+IF(X901="Eseguita",10,0)+IF(Z901&gt;0,15,0)))</f>
        <v/>
      </c>
      <c r="AJ901" s="11">
        <f>IF(AI901="","",IF(AI901&gt;=80,"Hot",IF(AI901&gt;=60,"Alta",IF(AI901&gt;=40,"Media","Bassa"))))</f>
        <v/>
      </c>
      <c r="AK901" s="11">
        <f>IF(B901="","",IF(U901="",TODAY()-B901,U901-B901))</f>
        <v/>
      </c>
      <c r="AL901" s="11">
        <f>IF(B901="","",IF(M901="Vinta","Chiusa - vinta",IF(M901="Persa","Chiusa - persa",IF(AND(U901="",TODAY()-B901&gt;1),"Contattare subito",IF(AND(M901="In corso",AH901&gt;7),"Lead in stallo",IF(AND(AN901&lt;&gt;"",AN901&lt;TODAY(),M901="In corso"),"Follow-up scaduto",IF(AND(K901="Offerta",Y901="",W901&lt;&gt;"",TODAY()-W901&gt;3),"Verificare offerta","OK"))))))</f>
        <v/>
      </c>
      <c r="AM901" s="38" t="n"/>
      <c r="AN901" s="39" t="n"/>
      <c r="AO901" s="11">
        <f>IF(AND(AN901&lt;&gt;"",AN901&lt;TODAY(),M901="In corso"),1,0)</f>
        <v/>
      </c>
      <c r="AP901" s="84">
        <f>IF(B901="","",IF(OR(M901="Vinta",M901="Persa"),0,IF(AL901="Contattare subito",50,0)+IF(AL901="Follow-up scaduto",40,0)+IF(AL901="Lead in stallo",35,0)+IF(AJ901="Hot",30,IF(AJ901="Alta",20,IF(AJ901="Media",10,0)))+IF(AO901=1,10,0)+L901/10+ROW()/100000))</f>
        <v/>
      </c>
    </row>
    <row r="902">
      <c r="A902" s="2">
        <f>IF(B902="","",ROW()-1)</f>
        <v/>
      </c>
      <c r="B902" s="2" t="n"/>
      <c r="C902" s="2" t="n"/>
      <c r="D902" s="2" t="n"/>
      <c r="E902" s="2" t="n"/>
      <c r="F902" s="2" t="n"/>
      <c r="G902" s="2" t="n"/>
      <c r="H902" s="2" t="n"/>
      <c r="I902" s="2" t="n"/>
      <c r="J902" s="2" t="n"/>
      <c r="K902" s="2" t="n"/>
      <c r="L902" s="2">
        <f>IF(K902="","",IF(K902="Nuovo",1,IF(K902="Tentativo contatto",1,IF(K902="Contattato",2,IF(K902="Qualificato",4,IF(K902="Visita fissata",5,IF(K902="Visita effettuata",6,IF(K902="Trattativa",7,IF(K902="Offerta",8,IF(K902="Prenotazione",9,IF(K902="Venduto",10,""))))))))))))</f>
        <v/>
      </c>
      <c r="M902" s="2" t="n"/>
      <c r="N902" s="2">
        <f>IF(L902&gt;=4,1,0)</f>
        <v/>
      </c>
      <c r="O902" s="2">
        <f>IF(L902&gt;=6,1,0)</f>
        <v/>
      </c>
      <c r="P902" s="2">
        <f>IF(L902&gt;=7,1,0)</f>
        <v/>
      </c>
      <c r="Q902" s="2">
        <f>IF(L902&gt;=8,1,0)</f>
        <v/>
      </c>
      <c r="R902" s="2">
        <f>IF(L902&gt;=9,1,0)</f>
        <v/>
      </c>
      <c r="S902" s="2">
        <f>IF(OR(L902=10,M902="Vinta"),1,0)</f>
        <v/>
      </c>
      <c r="T902" s="2">
        <f>IF(M902="Persa",1,0)</f>
        <v/>
      </c>
      <c r="U902" s="2" t="n"/>
      <c r="V902" s="2" t="n"/>
      <c r="W902" s="2" t="n"/>
      <c r="X902" s="2" t="n"/>
      <c r="Y902" s="17" t="n"/>
      <c r="Z902" s="17" t="n"/>
      <c r="AA902" s="17" t="n"/>
      <c r="AB902" s="2" t="n"/>
      <c r="AC902" s="2">
        <f>IF(B902="","",IF(AB902="",TODAY()-B902,AB902-B902))</f>
        <v/>
      </c>
      <c r="AD902" s="2" t="n"/>
      <c r="AE902" s="2" t="n"/>
      <c r="AF902" s="2" t="n"/>
      <c r="AG902" s="37">
        <f>IF(B902="","",MAX(B902,IF(U902="",0,U902),IF(W902="",0,W902),IF(AB902="",0,AB902),IF(AN902="",0,AN902)))</f>
        <v/>
      </c>
      <c r="AH902" s="11">
        <f>IF(AG902="","",TODAY()-AG902)</f>
        <v/>
      </c>
      <c r="AI902" s="11">
        <f>IF(B902="","",MIN(100,IF(J902&gt;=300000,20,IF(J902&gt;=200000,10,5))+IF(OR(C902="Referral",C902="Passaparola"),20,IF(OR(C902="Sito web",C902="LinkedIn",C902="Email marketing"),15,10))+IF(L902&gt;=8,25,IF(L902&gt;=6,18,IF(L902&gt;=4,12,5)))+IF(AND(V902&lt;&gt;"",V902&lt;&gt;"Non risponde",V902&lt;&gt;"Non interessato"),10,0)+IF(X902="Eseguita",10,0)+IF(Z902&gt;0,15,0)))</f>
        <v/>
      </c>
      <c r="AJ902" s="11">
        <f>IF(AI902="","",IF(AI902&gt;=80,"Hot",IF(AI902&gt;=60,"Alta",IF(AI902&gt;=40,"Media","Bassa"))))</f>
        <v/>
      </c>
      <c r="AK902" s="11">
        <f>IF(B902="","",IF(U902="",TODAY()-B902,U902-B902))</f>
        <v/>
      </c>
      <c r="AL902" s="11">
        <f>IF(B902="","",IF(M902="Vinta","Chiusa - vinta",IF(M902="Persa","Chiusa - persa",IF(AND(U902="",TODAY()-B902&gt;1),"Contattare subito",IF(AND(M902="In corso",AH902&gt;7),"Lead in stallo",IF(AND(AN902&lt;&gt;"",AN902&lt;TODAY(),M902="In corso"),"Follow-up scaduto",IF(AND(K902="Offerta",Y902="",W902&lt;&gt;"",TODAY()-W902&gt;3),"Verificare offerta","OK"))))))</f>
        <v/>
      </c>
      <c r="AM902" s="38" t="n"/>
      <c r="AN902" s="39" t="n"/>
      <c r="AO902" s="11">
        <f>IF(AND(AN902&lt;&gt;"",AN902&lt;TODAY(),M902="In corso"),1,0)</f>
        <v/>
      </c>
      <c r="AP902" s="84">
        <f>IF(B902="","",IF(OR(M902="Vinta",M902="Persa"),0,IF(AL902="Contattare subito",50,0)+IF(AL902="Follow-up scaduto",40,0)+IF(AL902="Lead in stallo",35,0)+IF(AJ902="Hot",30,IF(AJ902="Alta",20,IF(AJ902="Media",10,0)))+IF(AO902=1,10,0)+L902/10+ROW()/100000))</f>
        <v/>
      </c>
    </row>
    <row r="903">
      <c r="A903" s="2">
        <f>IF(B903="","",ROW()-1)</f>
        <v/>
      </c>
      <c r="B903" s="2" t="n"/>
      <c r="C903" s="2" t="n"/>
      <c r="D903" s="2" t="n"/>
      <c r="E903" s="2" t="n"/>
      <c r="F903" s="2" t="n"/>
      <c r="G903" s="2" t="n"/>
      <c r="H903" s="2" t="n"/>
      <c r="I903" s="2" t="n"/>
      <c r="J903" s="2" t="n"/>
      <c r="K903" s="2" t="n"/>
      <c r="L903" s="2">
        <f>IF(K903="","",IF(K903="Nuovo",1,IF(K903="Tentativo contatto",1,IF(K903="Contattato",2,IF(K903="Qualificato",4,IF(K903="Visita fissata",5,IF(K903="Visita effettuata",6,IF(K903="Trattativa",7,IF(K903="Offerta",8,IF(K903="Prenotazione",9,IF(K903="Venduto",10,""))))))))))))</f>
        <v/>
      </c>
      <c r="M903" s="2" t="n"/>
      <c r="N903" s="2">
        <f>IF(L903&gt;=4,1,0)</f>
        <v/>
      </c>
      <c r="O903" s="2">
        <f>IF(L903&gt;=6,1,0)</f>
        <v/>
      </c>
      <c r="P903" s="2">
        <f>IF(L903&gt;=7,1,0)</f>
        <v/>
      </c>
      <c r="Q903" s="2">
        <f>IF(L903&gt;=8,1,0)</f>
        <v/>
      </c>
      <c r="R903" s="2">
        <f>IF(L903&gt;=9,1,0)</f>
        <v/>
      </c>
      <c r="S903" s="2">
        <f>IF(OR(L903=10,M903="Vinta"),1,0)</f>
        <v/>
      </c>
      <c r="T903" s="2">
        <f>IF(M903="Persa",1,0)</f>
        <v/>
      </c>
      <c r="U903" s="2" t="n"/>
      <c r="V903" s="2" t="n"/>
      <c r="W903" s="2" t="n"/>
      <c r="X903" s="2" t="n"/>
      <c r="Y903" s="17" t="n"/>
      <c r="Z903" s="17" t="n"/>
      <c r="AA903" s="17" t="n"/>
      <c r="AB903" s="2" t="n"/>
      <c r="AC903" s="2">
        <f>IF(B903="","",IF(AB903="",TODAY()-B903,AB903-B903))</f>
        <v/>
      </c>
      <c r="AD903" s="2" t="n"/>
      <c r="AE903" s="2" t="n"/>
      <c r="AF903" s="2" t="n"/>
      <c r="AG903" s="37">
        <f>IF(B903="","",MAX(B903,IF(U903="",0,U903),IF(W903="",0,W903),IF(AB903="",0,AB903),IF(AN903="",0,AN903)))</f>
        <v/>
      </c>
      <c r="AH903" s="11">
        <f>IF(AG903="","",TODAY()-AG903)</f>
        <v/>
      </c>
      <c r="AI903" s="11">
        <f>IF(B903="","",MIN(100,IF(J903&gt;=300000,20,IF(J903&gt;=200000,10,5))+IF(OR(C903="Referral",C903="Passaparola"),20,IF(OR(C903="Sito web",C903="LinkedIn",C903="Email marketing"),15,10))+IF(L903&gt;=8,25,IF(L903&gt;=6,18,IF(L903&gt;=4,12,5)))+IF(AND(V903&lt;&gt;"",V903&lt;&gt;"Non risponde",V903&lt;&gt;"Non interessato"),10,0)+IF(X903="Eseguita",10,0)+IF(Z903&gt;0,15,0)))</f>
        <v/>
      </c>
      <c r="AJ903" s="11">
        <f>IF(AI903="","",IF(AI903&gt;=80,"Hot",IF(AI903&gt;=60,"Alta",IF(AI903&gt;=40,"Media","Bassa"))))</f>
        <v/>
      </c>
      <c r="AK903" s="11">
        <f>IF(B903="","",IF(U903="",TODAY()-B903,U903-B903))</f>
        <v/>
      </c>
      <c r="AL903" s="11">
        <f>IF(B903="","",IF(M903="Vinta","Chiusa - vinta",IF(M903="Persa","Chiusa - persa",IF(AND(U903="",TODAY()-B903&gt;1),"Contattare subito",IF(AND(M903="In corso",AH903&gt;7),"Lead in stallo",IF(AND(AN903&lt;&gt;"",AN903&lt;TODAY(),M903="In corso"),"Follow-up scaduto",IF(AND(K903="Offerta",Y903="",W903&lt;&gt;"",TODAY()-W903&gt;3),"Verificare offerta","OK"))))))</f>
        <v/>
      </c>
      <c r="AM903" s="38" t="n"/>
      <c r="AN903" s="39" t="n"/>
      <c r="AO903" s="11">
        <f>IF(AND(AN903&lt;&gt;"",AN903&lt;TODAY(),M903="In corso"),1,0)</f>
        <v/>
      </c>
      <c r="AP903" s="84">
        <f>IF(B903="","",IF(OR(M903="Vinta",M903="Persa"),0,IF(AL903="Contattare subito",50,0)+IF(AL903="Follow-up scaduto",40,0)+IF(AL903="Lead in stallo",35,0)+IF(AJ903="Hot",30,IF(AJ903="Alta",20,IF(AJ903="Media",10,0)))+IF(AO903=1,10,0)+L903/10+ROW()/100000))</f>
        <v/>
      </c>
    </row>
    <row r="904">
      <c r="A904" s="2">
        <f>IF(B904="","",ROW()-1)</f>
        <v/>
      </c>
      <c r="B904" s="2" t="n"/>
      <c r="C904" s="2" t="n"/>
      <c r="D904" s="2" t="n"/>
      <c r="E904" s="2" t="n"/>
      <c r="F904" s="2" t="n"/>
      <c r="G904" s="2" t="n"/>
      <c r="H904" s="2" t="n"/>
      <c r="I904" s="2" t="n"/>
      <c r="J904" s="2" t="n"/>
      <c r="K904" s="2" t="n"/>
      <c r="L904" s="2">
        <f>IF(K904="","",IF(K904="Nuovo",1,IF(K904="Tentativo contatto",1,IF(K904="Contattato",2,IF(K904="Qualificato",4,IF(K904="Visita fissata",5,IF(K904="Visita effettuata",6,IF(K904="Trattativa",7,IF(K904="Offerta",8,IF(K904="Prenotazione",9,IF(K904="Venduto",10,""))))))))))))</f>
        <v/>
      </c>
      <c r="M904" s="2" t="n"/>
      <c r="N904" s="2">
        <f>IF(L904&gt;=4,1,0)</f>
        <v/>
      </c>
      <c r="O904" s="2">
        <f>IF(L904&gt;=6,1,0)</f>
        <v/>
      </c>
      <c r="P904" s="2">
        <f>IF(L904&gt;=7,1,0)</f>
        <v/>
      </c>
      <c r="Q904" s="2">
        <f>IF(L904&gt;=8,1,0)</f>
        <v/>
      </c>
      <c r="R904" s="2">
        <f>IF(L904&gt;=9,1,0)</f>
        <v/>
      </c>
      <c r="S904" s="2">
        <f>IF(OR(L904=10,M904="Vinta"),1,0)</f>
        <v/>
      </c>
      <c r="T904" s="2">
        <f>IF(M904="Persa",1,0)</f>
        <v/>
      </c>
      <c r="U904" s="2" t="n"/>
      <c r="V904" s="2" t="n"/>
      <c r="W904" s="2" t="n"/>
      <c r="X904" s="2" t="n"/>
      <c r="Y904" s="17" t="n"/>
      <c r="Z904" s="17" t="n"/>
      <c r="AA904" s="17" t="n"/>
      <c r="AB904" s="2" t="n"/>
      <c r="AC904" s="2">
        <f>IF(B904="","",IF(AB904="",TODAY()-B904,AB904-B904))</f>
        <v/>
      </c>
      <c r="AD904" s="2" t="n"/>
      <c r="AE904" s="2" t="n"/>
      <c r="AF904" s="2" t="n"/>
      <c r="AG904" s="37">
        <f>IF(B904="","",MAX(B904,IF(U904="",0,U904),IF(W904="",0,W904),IF(AB904="",0,AB904),IF(AN904="",0,AN904)))</f>
        <v/>
      </c>
      <c r="AH904" s="11">
        <f>IF(AG904="","",TODAY()-AG904)</f>
        <v/>
      </c>
      <c r="AI904" s="11">
        <f>IF(B904="","",MIN(100,IF(J904&gt;=300000,20,IF(J904&gt;=200000,10,5))+IF(OR(C904="Referral",C904="Passaparola"),20,IF(OR(C904="Sito web",C904="LinkedIn",C904="Email marketing"),15,10))+IF(L904&gt;=8,25,IF(L904&gt;=6,18,IF(L904&gt;=4,12,5)))+IF(AND(V904&lt;&gt;"",V904&lt;&gt;"Non risponde",V904&lt;&gt;"Non interessato"),10,0)+IF(X904="Eseguita",10,0)+IF(Z904&gt;0,15,0)))</f>
        <v/>
      </c>
      <c r="AJ904" s="11">
        <f>IF(AI904="","",IF(AI904&gt;=80,"Hot",IF(AI904&gt;=60,"Alta",IF(AI904&gt;=40,"Media","Bassa"))))</f>
        <v/>
      </c>
      <c r="AK904" s="11">
        <f>IF(B904="","",IF(U904="",TODAY()-B904,U904-B904))</f>
        <v/>
      </c>
      <c r="AL904" s="11">
        <f>IF(B904="","",IF(M904="Vinta","Chiusa - vinta",IF(M904="Persa","Chiusa - persa",IF(AND(U904="",TODAY()-B904&gt;1),"Contattare subito",IF(AND(M904="In corso",AH904&gt;7),"Lead in stallo",IF(AND(AN904&lt;&gt;"",AN904&lt;TODAY(),M904="In corso"),"Follow-up scaduto",IF(AND(K904="Offerta",Y904="",W904&lt;&gt;"",TODAY()-W904&gt;3),"Verificare offerta","OK"))))))</f>
        <v/>
      </c>
      <c r="AM904" s="38" t="n"/>
      <c r="AN904" s="39" t="n"/>
      <c r="AO904" s="11">
        <f>IF(AND(AN904&lt;&gt;"",AN904&lt;TODAY(),M904="In corso"),1,0)</f>
        <v/>
      </c>
      <c r="AP904" s="84">
        <f>IF(B904="","",IF(OR(M904="Vinta",M904="Persa"),0,IF(AL904="Contattare subito",50,0)+IF(AL904="Follow-up scaduto",40,0)+IF(AL904="Lead in stallo",35,0)+IF(AJ904="Hot",30,IF(AJ904="Alta",20,IF(AJ904="Media",10,0)))+IF(AO904=1,10,0)+L904/10+ROW()/100000))</f>
        <v/>
      </c>
    </row>
    <row r="905">
      <c r="A905" s="2">
        <f>IF(B905="","",ROW()-1)</f>
        <v/>
      </c>
      <c r="B905" s="2" t="n"/>
      <c r="C905" s="2" t="n"/>
      <c r="D905" s="2" t="n"/>
      <c r="E905" s="2" t="n"/>
      <c r="F905" s="2" t="n"/>
      <c r="G905" s="2" t="n"/>
      <c r="H905" s="2" t="n"/>
      <c r="I905" s="2" t="n"/>
      <c r="J905" s="2" t="n"/>
      <c r="K905" s="2" t="n"/>
      <c r="L905" s="2">
        <f>IF(K905="","",IF(K905="Nuovo",1,IF(K905="Tentativo contatto",1,IF(K905="Contattato",2,IF(K905="Qualificato",4,IF(K905="Visita fissata",5,IF(K905="Visita effettuata",6,IF(K905="Trattativa",7,IF(K905="Offerta",8,IF(K905="Prenotazione",9,IF(K905="Venduto",10,""))))))))))))</f>
        <v/>
      </c>
      <c r="M905" s="2" t="n"/>
      <c r="N905" s="2">
        <f>IF(L905&gt;=4,1,0)</f>
        <v/>
      </c>
      <c r="O905" s="2">
        <f>IF(L905&gt;=6,1,0)</f>
        <v/>
      </c>
      <c r="P905" s="2">
        <f>IF(L905&gt;=7,1,0)</f>
        <v/>
      </c>
      <c r="Q905" s="2">
        <f>IF(L905&gt;=8,1,0)</f>
        <v/>
      </c>
      <c r="R905" s="2">
        <f>IF(L905&gt;=9,1,0)</f>
        <v/>
      </c>
      <c r="S905" s="2">
        <f>IF(OR(L905=10,M905="Vinta"),1,0)</f>
        <v/>
      </c>
      <c r="T905" s="2">
        <f>IF(M905="Persa",1,0)</f>
        <v/>
      </c>
      <c r="U905" s="2" t="n"/>
      <c r="V905" s="2" t="n"/>
      <c r="W905" s="2" t="n"/>
      <c r="X905" s="2" t="n"/>
      <c r="Y905" s="17" t="n"/>
      <c r="Z905" s="17" t="n"/>
      <c r="AA905" s="17" t="n"/>
      <c r="AB905" s="2" t="n"/>
      <c r="AC905" s="2">
        <f>IF(B905="","",IF(AB905="",TODAY()-B905,AB905-B905))</f>
        <v/>
      </c>
      <c r="AD905" s="2" t="n"/>
      <c r="AE905" s="2" t="n"/>
      <c r="AF905" s="2" t="n"/>
      <c r="AG905" s="37">
        <f>IF(B905="","",MAX(B905,IF(U905="",0,U905),IF(W905="",0,W905),IF(AB905="",0,AB905),IF(AN905="",0,AN905)))</f>
        <v/>
      </c>
      <c r="AH905" s="11">
        <f>IF(AG905="","",TODAY()-AG905)</f>
        <v/>
      </c>
      <c r="AI905" s="11">
        <f>IF(B905="","",MIN(100,IF(J905&gt;=300000,20,IF(J905&gt;=200000,10,5))+IF(OR(C905="Referral",C905="Passaparola"),20,IF(OR(C905="Sito web",C905="LinkedIn",C905="Email marketing"),15,10))+IF(L905&gt;=8,25,IF(L905&gt;=6,18,IF(L905&gt;=4,12,5)))+IF(AND(V905&lt;&gt;"",V905&lt;&gt;"Non risponde",V905&lt;&gt;"Non interessato"),10,0)+IF(X905="Eseguita",10,0)+IF(Z905&gt;0,15,0)))</f>
        <v/>
      </c>
      <c r="AJ905" s="11">
        <f>IF(AI905="","",IF(AI905&gt;=80,"Hot",IF(AI905&gt;=60,"Alta",IF(AI905&gt;=40,"Media","Bassa"))))</f>
        <v/>
      </c>
      <c r="AK905" s="11">
        <f>IF(B905="","",IF(U905="",TODAY()-B905,U905-B905))</f>
        <v/>
      </c>
      <c r="AL905" s="11">
        <f>IF(B905="","",IF(M905="Vinta","Chiusa - vinta",IF(M905="Persa","Chiusa - persa",IF(AND(U905="",TODAY()-B905&gt;1),"Contattare subito",IF(AND(M905="In corso",AH905&gt;7),"Lead in stallo",IF(AND(AN905&lt;&gt;"",AN905&lt;TODAY(),M905="In corso"),"Follow-up scaduto",IF(AND(K905="Offerta",Y905="",W905&lt;&gt;"",TODAY()-W905&gt;3),"Verificare offerta","OK"))))))</f>
        <v/>
      </c>
      <c r="AM905" s="38" t="n"/>
      <c r="AN905" s="39" t="n"/>
      <c r="AO905" s="11">
        <f>IF(AND(AN905&lt;&gt;"",AN905&lt;TODAY(),M905="In corso"),1,0)</f>
        <v/>
      </c>
      <c r="AP905" s="84">
        <f>IF(B905="","",IF(OR(M905="Vinta",M905="Persa"),0,IF(AL905="Contattare subito",50,0)+IF(AL905="Follow-up scaduto",40,0)+IF(AL905="Lead in stallo",35,0)+IF(AJ905="Hot",30,IF(AJ905="Alta",20,IF(AJ905="Media",10,0)))+IF(AO905=1,10,0)+L905/10+ROW()/100000))</f>
        <v/>
      </c>
    </row>
    <row r="906">
      <c r="A906" s="2">
        <f>IF(B906="","",ROW()-1)</f>
        <v/>
      </c>
      <c r="B906" s="2" t="n"/>
      <c r="C906" s="2" t="n"/>
      <c r="D906" s="2" t="n"/>
      <c r="E906" s="2" t="n"/>
      <c r="F906" s="2" t="n"/>
      <c r="G906" s="2" t="n"/>
      <c r="H906" s="2" t="n"/>
      <c r="I906" s="2" t="n"/>
      <c r="J906" s="2" t="n"/>
      <c r="K906" s="2" t="n"/>
      <c r="L906" s="2">
        <f>IF(K906="","",IF(K906="Nuovo",1,IF(K906="Tentativo contatto",1,IF(K906="Contattato",2,IF(K906="Qualificato",4,IF(K906="Visita fissata",5,IF(K906="Visita effettuata",6,IF(K906="Trattativa",7,IF(K906="Offerta",8,IF(K906="Prenotazione",9,IF(K906="Venduto",10,""))))))))))))</f>
        <v/>
      </c>
      <c r="M906" s="2" t="n"/>
      <c r="N906" s="2">
        <f>IF(L906&gt;=4,1,0)</f>
        <v/>
      </c>
      <c r="O906" s="2">
        <f>IF(L906&gt;=6,1,0)</f>
        <v/>
      </c>
      <c r="P906" s="2">
        <f>IF(L906&gt;=7,1,0)</f>
        <v/>
      </c>
      <c r="Q906" s="2">
        <f>IF(L906&gt;=8,1,0)</f>
        <v/>
      </c>
      <c r="R906" s="2">
        <f>IF(L906&gt;=9,1,0)</f>
        <v/>
      </c>
      <c r="S906" s="2">
        <f>IF(OR(L906=10,M906="Vinta"),1,0)</f>
        <v/>
      </c>
      <c r="T906" s="2">
        <f>IF(M906="Persa",1,0)</f>
        <v/>
      </c>
      <c r="U906" s="2" t="n"/>
      <c r="V906" s="2" t="n"/>
      <c r="W906" s="2" t="n"/>
      <c r="X906" s="2" t="n"/>
      <c r="Y906" s="17" t="n"/>
      <c r="Z906" s="17" t="n"/>
      <c r="AA906" s="17" t="n"/>
      <c r="AB906" s="2" t="n"/>
      <c r="AC906" s="2">
        <f>IF(B906="","",IF(AB906="",TODAY()-B906,AB906-B906))</f>
        <v/>
      </c>
      <c r="AD906" s="2" t="n"/>
      <c r="AE906" s="2" t="n"/>
      <c r="AF906" s="2" t="n"/>
      <c r="AG906" s="37">
        <f>IF(B906="","",MAX(B906,IF(U906="",0,U906),IF(W906="",0,W906),IF(AB906="",0,AB906),IF(AN906="",0,AN906)))</f>
        <v/>
      </c>
      <c r="AH906" s="11">
        <f>IF(AG906="","",TODAY()-AG906)</f>
        <v/>
      </c>
      <c r="AI906" s="11">
        <f>IF(B906="","",MIN(100,IF(J906&gt;=300000,20,IF(J906&gt;=200000,10,5))+IF(OR(C906="Referral",C906="Passaparola"),20,IF(OR(C906="Sito web",C906="LinkedIn",C906="Email marketing"),15,10))+IF(L906&gt;=8,25,IF(L906&gt;=6,18,IF(L906&gt;=4,12,5)))+IF(AND(V906&lt;&gt;"",V906&lt;&gt;"Non risponde",V906&lt;&gt;"Non interessato"),10,0)+IF(X906="Eseguita",10,0)+IF(Z906&gt;0,15,0)))</f>
        <v/>
      </c>
      <c r="AJ906" s="11">
        <f>IF(AI906="","",IF(AI906&gt;=80,"Hot",IF(AI906&gt;=60,"Alta",IF(AI906&gt;=40,"Media","Bassa"))))</f>
        <v/>
      </c>
      <c r="AK906" s="11">
        <f>IF(B906="","",IF(U906="",TODAY()-B906,U906-B906))</f>
        <v/>
      </c>
      <c r="AL906" s="11">
        <f>IF(B906="","",IF(M906="Vinta","Chiusa - vinta",IF(M906="Persa","Chiusa - persa",IF(AND(U906="",TODAY()-B906&gt;1),"Contattare subito",IF(AND(M906="In corso",AH906&gt;7),"Lead in stallo",IF(AND(AN906&lt;&gt;"",AN906&lt;TODAY(),M906="In corso"),"Follow-up scaduto",IF(AND(K906="Offerta",Y906="",W906&lt;&gt;"",TODAY()-W906&gt;3),"Verificare offerta","OK"))))))</f>
        <v/>
      </c>
      <c r="AM906" s="38" t="n"/>
      <c r="AN906" s="39" t="n"/>
      <c r="AO906" s="11">
        <f>IF(AND(AN906&lt;&gt;"",AN906&lt;TODAY(),M906="In corso"),1,0)</f>
        <v/>
      </c>
      <c r="AP906" s="84">
        <f>IF(B906="","",IF(OR(M906="Vinta",M906="Persa"),0,IF(AL906="Contattare subito",50,0)+IF(AL906="Follow-up scaduto",40,0)+IF(AL906="Lead in stallo",35,0)+IF(AJ906="Hot",30,IF(AJ906="Alta",20,IF(AJ906="Media",10,0)))+IF(AO906=1,10,0)+L906/10+ROW()/100000))</f>
        <v/>
      </c>
    </row>
    <row r="907">
      <c r="A907" s="2">
        <f>IF(B907="","",ROW()-1)</f>
        <v/>
      </c>
      <c r="B907" s="2" t="n"/>
      <c r="C907" s="2" t="n"/>
      <c r="D907" s="2" t="n"/>
      <c r="E907" s="2" t="n"/>
      <c r="F907" s="2" t="n"/>
      <c r="G907" s="2" t="n"/>
      <c r="H907" s="2" t="n"/>
      <c r="I907" s="2" t="n"/>
      <c r="J907" s="2" t="n"/>
      <c r="K907" s="2" t="n"/>
      <c r="L907" s="2">
        <f>IF(K907="","",IF(K907="Nuovo",1,IF(K907="Tentativo contatto",1,IF(K907="Contattato",2,IF(K907="Qualificato",4,IF(K907="Visita fissata",5,IF(K907="Visita effettuata",6,IF(K907="Trattativa",7,IF(K907="Offerta",8,IF(K907="Prenotazione",9,IF(K907="Venduto",10,""))))))))))))</f>
        <v/>
      </c>
      <c r="M907" s="2" t="n"/>
      <c r="N907" s="2">
        <f>IF(L907&gt;=4,1,0)</f>
        <v/>
      </c>
      <c r="O907" s="2">
        <f>IF(L907&gt;=6,1,0)</f>
        <v/>
      </c>
      <c r="P907" s="2">
        <f>IF(L907&gt;=7,1,0)</f>
        <v/>
      </c>
      <c r="Q907" s="2">
        <f>IF(L907&gt;=8,1,0)</f>
        <v/>
      </c>
      <c r="R907" s="2">
        <f>IF(L907&gt;=9,1,0)</f>
        <v/>
      </c>
      <c r="S907" s="2">
        <f>IF(OR(L907=10,M907="Vinta"),1,0)</f>
        <v/>
      </c>
      <c r="T907" s="2">
        <f>IF(M907="Persa",1,0)</f>
        <v/>
      </c>
      <c r="U907" s="2" t="n"/>
      <c r="V907" s="2" t="n"/>
      <c r="W907" s="2" t="n"/>
      <c r="X907" s="2" t="n"/>
      <c r="Y907" s="17" t="n"/>
      <c r="Z907" s="17" t="n"/>
      <c r="AA907" s="17" t="n"/>
      <c r="AB907" s="2" t="n"/>
      <c r="AC907" s="2">
        <f>IF(B907="","",IF(AB907="",TODAY()-B907,AB907-B907))</f>
        <v/>
      </c>
      <c r="AD907" s="2" t="n"/>
      <c r="AE907" s="2" t="n"/>
      <c r="AF907" s="2" t="n"/>
      <c r="AG907" s="37">
        <f>IF(B907="","",MAX(B907,IF(U907="",0,U907),IF(W907="",0,W907),IF(AB907="",0,AB907),IF(AN907="",0,AN907)))</f>
        <v/>
      </c>
      <c r="AH907" s="11">
        <f>IF(AG907="","",TODAY()-AG907)</f>
        <v/>
      </c>
      <c r="AI907" s="11">
        <f>IF(B907="","",MIN(100,IF(J907&gt;=300000,20,IF(J907&gt;=200000,10,5))+IF(OR(C907="Referral",C907="Passaparola"),20,IF(OR(C907="Sito web",C907="LinkedIn",C907="Email marketing"),15,10))+IF(L907&gt;=8,25,IF(L907&gt;=6,18,IF(L907&gt;=4,12,5)))+IF(AND(V907&lt;&gt;"",V907&lt;&gt;"Non risponde",V907&lt;&gt;"Non interessato"),10,0)+IF(X907="Eseguita",10,0)+IF(Z907&gt;0,15,0)))</f>
        <v/>
      </c>
      <c r="AJ907" s="11">
        <f>IF(AI907="","",IF(AI907&gt;=80,"Hot",IF(AI907&gt;=60,"Alta",IF(AI907&gt;=40,"Media","Bassa"))))</f>
        <v/>
      </c>
      <c r="AK907" s="11">
        <f>IF(B907="","",IF(U907="",TODAY()-B907,U907-B907))</f>
        <v/>
      </c>
      <c r="AL907" s="11">
        <f>IF(B907="","",IF(M907="Vinta","Chiusa - vinta",IF(M907="Persa","Chiusa - persa",IF(AND(U907="",TODAY()-B907&gt;1),"Contattare subito",IF(AND(M907="In corso",AH907&gt;7),"Lead in stallo",IF(AND(AN907&lt;&gt;"",AN907&lt;TODAY(),M907="In corso"),"Follow-up scaduto",IF(AND(K907="Offerta",Y907="",W907&lt;&gt;"",TODAY()-W907&gt;3),"Verificare offerta","OK"))))))</f>
        <v/>
      </c>
      <c r="AM907" s="38" t="n"/>
      <c r="AN907" s="39" t="n"/>
      <c r="AO907" s="11">
        <f>IF(AND(AN907&lt;&gt;"",AN907&lt;TODAY(),M907="In corso"),1,0)</f>
        <v/>
      </c>
      <c r="AP907" s="84">
        <f>IF(B907="","",IF(OR(M907="Vinta",M907="Persa"),0,IF(AL907="Contattare subito",50,0)+IF(AL907="Follow-up scaduto",40,0)+IF(AL907="Lead in stallo",35,0)+IF(AJ907="Hot",30,IF(AJ907="Alta",20,IF(AJ907="Media",10,0)))+IF(AO907=1,10,0)+L907/10+ROW()/100000))</f>
        <v/>
      </c>
    </row>
    <row r="908">
      <c r="A908" s="2">
        <f>IF(B908="","",ROW()-1)</f>
        <v/>
      </c>
      <c r="B908" s="2" t="n"/>
      <c r="C908" s="2" t="n"/>
      <c r="D908" s="2" t="n"/>
      <c r="E908" s="2" t="n"/>
      <c r="F908" s="2" t="n"/>
      <c r="G908" s="2" t="n"/>
      <c r="H908" s="2" t="n"/>
      <c r="I908" s="2" t="n"/>
      <c r="J908" s="2" t="n"/>
      <c r="K908" s="2" t="n"/>
      <c r="L908" s="2">
        <f>IF(K908="","",IF(K908="Nuovo",1,IF(K908="Tentativo contatto",1,IF(K908="Contattato",2,IF(K908="Qualificato",4,IF(K908="Visita fissata",5,IF(K908="Visita effettuata",6,IF(K908="Trattativa",7,IF(K908="Offerta",8,IF(K908="Prenotazione",9,IF(K908="Venduto",10,""))))))))))))</f>
        <v/>
      </c>
      <c r="M908" s="2" t="n"/>
      <c r="N908" s="2">
        <f>IF(L908&gt;=4,1,0)</f>
        <v/>
      </c>
      <c r="O908" s="2">
        <f>IF(L908&gt;=6,1,0)</f>
        <v/>
      </c>
      <c r="P908" s="2">
        <f>IF(L908&gt;=7,1,0)</f>
        <v/>
      </c>
      <c r="Q908" s="2">
        <f>IF(L908&gt;=8,1,0)</f>
        <v/>
      </c>
      <c r="R908" s="2">
        <f>IF(L908&gt;=9,1,0)</f>
        <v/>
      </c>
      <c r="S908" s="2">
        <f>IF(OR(L908=10,M908="Vinta"),1,0)</f>
        <v/>
      </c>
      <c r="T908" s="2">
        <f>IF(M908="Persa",1,0)</f>
        <v/>
      </c>
      <c r="U908" s="2" t="n"/>
      <c r="V908" s="2" t="n"/>
      <c r="W908" s="2" t="n"/>
      <c r="X908" s="2" t="n"/>
      <c r="Y908" s="17" t="n"/>
      <c r="Z908" s="17" t="n"/>
      <c r="AA908" s="17" t="n"/>
      <c r="AB908" s="2" t="n"/>
      <c r="AC908" s="2">
        <f>IF(B908="","",IF(AB908="",TODAY()-B908,AB908-B908))</f>
        <v/>
      </c>
      <c r="AD908" s="2" t="n"/>
      <c r="AE908" s="2" t="n"/>
      <c r="AF908" s="2" t="n"/>
      <c r="AG908" s="37">
        <f>IF(B908="","",MAX(B908,IF(U908="",0,U908),IF(W908="",0,W908),IF(AB908="",0,AB908),IF(AN908="",0,AN908)))</f>
        <v/>
      </c>
      <c r="AH908" s="11">
        <f>IF(AG908="","",TODAY()-AG908)</f>
        <v/>
      </c>
      <c r="AI908" s="11">
        <f>IF(B908="","",MIN(100,IF(J908&gt;=300000,20,IF(J908&gt;=200000,10,5))+IF(OR(C908="Referral",C908="Passaparola"),20,IF(OR(C908="Sito web",C908="LinkedIn",C908="Email marketing"),15,10))+IF(L908&gt;=8,25,IF(L908&gt;=6,18,IF(L908&gt;=4,12,5)))+IF(AND(V908&lt;&gt;"",V908&lt;&gt;"Non risponde",V908&lt;&gt;"Non interessato"),10,0)+IF(X908="Eseguita",10,0)+IF(Z908&gt;0,15,0)))</f>
        <v/>
      </c>
      <c r="AJ908" s="11">
        <f>IF(AI908="","",IF(AI908&gt;=80,"Hot",IF(AI908&gt;=60,"Alta",IF(AI908&gt;=40,"Media","Bassa"))))</f>
        <v/>
      </c>
      <c r="AK908" s="11">
        <f>IF(B908="","",IF(U908="",TODAY()-B908,U908-B908))</f>
        <v/>
      </c>
      <c r="AL908" s="11">
        <f>IF(B908="","",IF(M908="Vinta","Chiusa - vinta",IF(M908="Persa","Chiusa - persa",IF(AND(U908="",TODAY()-B908&gt;1),"Contattare subito",IF(AND(M908="In corso",AH908&gt;7),"Lead in stallo",IF(AND(AN908&lt;&gt;"",AN908&lt;TODAY(),M908="In corso"),"Follow-up scaduto",IF(AND(K908="Offerta",Y908="",W908&lt;&gt;"",TODAY()-W908&gt;3),"Verificare offerta","OK"))))))</f>
        <v/>
      </c>
      <c r="AM908" s="38" t="n"/>
      <c r="AN908" s="39" t="n"/>
      <c r="AO908" s="11">
        <f>IF(AND(AN908&lt;&gt;"",AN908&lt;TODAY(),M908="In corso"),1,0)</f>
        <v/>
      </c>
      <c r="AP908" s="84">
        <f>IF(B908="","",IF(OR(M908="Vinta",M908="Persa"),0,IF(AL908="Contattare subito",50,0)+IF(AL908="Follow-up scaduto",40,0)+IF(AL908="Lead in stallo",35,0)+IF(AJ908="Hot",30,IF(AJ908="Alta",20,IF(AJ908="Media",10,0)))+IF(AO908=1,10,0)+L908/10+ROW()/100000))</f>
        <v/>
      </c>
    </row>
    <row r="909">
      <c r="A909" s="2">
        <f>IF(B909="","",ROW()-1)</f>
        <v/>
      </c>
      <c r="B909" s="2" t="n"/>
      <c r="C909" s="2" t="n"/>
      <c r="D909" s="2" t="n"/>
      <c r="E909" s="2" t="n"/>
      <c r="F909" s="2" t="n"/>
      <c r="G909" s="2" t="n"/>
      <c r="H909" s="2" t="n"/>
      <c r="I909" s="2" t="n"/>
      <c r="J909" s="2" t="n"/>
      <c r="K909" s="2" t="n"/>
      <c r="L909" s="2">
        <f>IF(K909="","",IF(K909="Nuovo",1,IF(K909="Tentativo contatto",1,IF(K909="Contattato",2,IF(K909="Qualificato",4,IF(K909="Visita fissata",5,IF(K909="Visita effettuata",6,IF(K909="Trattativa",7,IF(K909="Offerta",8,IF(K909="Prenotazione",9,IF(K909="Venduto",10,""))))))))))))</f>
        <v/>
      </c>
      <c r="M909" s="2" t="n"/>
      <c r="N909" s="2">
        <f>IF(L909&gt;=4,1,0)</f>
        <v/>
      </c>
      <c r="O909" s="2">
        <f>IF(L909&gt;=6,1,0)</f>
        <v/>
      </c>
      <c r="P909" s="2">
        <f>IF(L909&gt;=7,1,0)</f>
        <v/>
      </c>
      <c r="Q909" s="2">
        <f>IF(L909&gt;=8,1,0)</f>
        <v/>
      </c>
      <c r="R909" s="2">
        <f>IF(L909&gt;=9,1,0)</f>
        <v/>
      </c>
      <c r="S909" s="2">
        <f>IF(OR(L909=10,M909="Vinta"),1,0)</f>
        <v/>
      </c>
      <c r="T909" s="2">
        <f>IF(M909="Persa",1,0)</f>
        <v/>
      </c>
      <c r="U909" s="2" t="n"/>
      <c r="V909" s="2" t="n"/>
      <c r="W909" s="2" t="n"/>
      <c r="X909" s="2" t="n"/>
      <c r="Y909" s="17" t="n"/>
      <c r="Z909" s="17" t="n"/>
      <c r="AA909" s="17" t="n"/>
      <c r="AB909" s="2" t="n"/>
      <c r="AC909" s="2">
        <f>IF(B909="","",IF(AB909="",TODAY()-B909,AB909-B909))</f>
        <v/>
      </c>
      <c r="AD909" s="2" t="n"/>
      <c r="AE909" s="2" t="n"/>
      <c r="AF909" s="2" t="n"/>
      <c r="AG909" s="37">
        <f>IF(B909="","",MAX(B909,IF(U909="",0,U909),IF(W909="",0,W909),IF(AB909="",0,AB909),IF(AN909="",0,AN909)))</f>
        <v/>
      </c>
      <c r="AH909" s="11">
        <f>IF(AG909="","",TODAY()-AG909)</f>
        <v/>
      </c>
      <c r="AI909" s="11">
        <f>IF(B909="","",MIN(100,IF(J909&gt;=300000,20,IF(J909&gt;=200000,10,5))+IF(OR(C909="Referral",C909="Passaparola"),20,IF(OR(C909="Sito web",C909="LinkedIn",C909="Email marketing"),15,10))+IF(L909&gt;=8,25,IF(L909&gt;=6,18,IF(L909&gt;=4,12,5)))+IF(AND(V909&lt;&gt;"",V909&lt;&gt;"Non risponde",V909&lt;&gt;"Non interessato"),10,0)+IF(X909="Eseguita",10,0)+IF(Z909&gt;0,15,0)))</f>
        <v/>
      </c>
      <c r="AJ909" s="11">
        <f>IF(AI909="","",IF(AI909&gt;=80,"Hot",IF(AI909&gt;=60,"Alta",IF(AI909&gt;=40,"Media","Bassa"))))</f>
        <v/>
      </c>
      <c r="AK909" s="11">
        <f>IF(B909="","",IF(U909="",TODAY()-B909,U909-B909))</f>
        <v/>
      </c>
      <c r="AL909" s="11">
        <f>IF(B909="","",IF(M909="Vinta","Chiusa - vinta",IF(M909="Persa","Chiusa - persa",IF(AND(U909="",TODAY()-B909&gt;1),"Contattare subito",IF(AND(M909="In corso",AH909&gt;7),"Lead in stallo",IF(AND(AN909&lt;&gt;"",AN909&lt;TODAY(),M909="In corso"),"Follow-up scaduto",IF(AND(K909="Offerta",Y909="",W909&lt;&gt;"",TODAY()-W909&gt;3),"Verificare offerta","OK"))))))</f>
        <v/>
      </c>
      <c r="AM909" s="38" t="n"/>
      <c r="AN909" s="39" t="n"/>
      <c r="AO909" s="11">
        <f>IF(AND(AN909&lt;&gt;"",AN909&lt;TODAY(),M909="In corso"),1,0)</f>
        <v/>
      </c>
      <c r="AP909" s="84">
        <f>IF(B909="","",IF(OR(M909="Vinta",M909="Persa"),0,IF(AL909="Contattare subito",50,0)+IF(AL909="Follow-up scaduto",40,0)+IF(AL909="Lead in stallo",35,0)+IF(AJ909="Hot",30,IF(AJ909="Alta",20,IF(AJ909="Media",10,0)))+IF(AO909=1,10,0)+L909/10+ROW()/100000))</f>
        <v/>
      </c>
    </row>
    <row r="910">
      <c r="A910" s="2">
        <f>IF(B910="","",ROW()-1)</f>
        <v/>
      </c>
      <c r="B910" s="2" t="n"/>
      <c r="C910" s="2" t="n"/>
      <c r="D910" s="2" t="n"/>
      <c r="E910" s="2" t="n"/>
      <c r="F910" s="2" t="n"/>
      <c r="G910" s="2" t="n"/>
      <c r="H910" s="2" t="n"/>
      <c r="I910" s="2" t="n"/>
      <c r="J910" s="2" t="n"/>
      <c r="K910" s="2" t="n"/>
      <c r="L910" s="2">
        <f>IF(K910="","",IF(K910="Nuovo",1,IF(K910="Tentativo contatto",1,IF(K910="Contattato",2,IF(K910="Qualificato",4,IF(K910="Visita fissata",5,IF(K910="Visita effettuata",6,IF(K910="Trattativa",7,IF(K910="Offerta",8,IF(K910="Prenotazione",9,IF(K910="Venduto",10,""))))))))))))</f>
        <v/>
      </c>
      <c r="M910" s="2" t="n"/>
      <c r="N910" s="2">
        <f>IF(L910&gt;=4,1,0)</f>
        <v/>
      </c>
      <c r="O910" s="2">
        <f>IF(L910&gt;=6,1,0)</f>
        <v/>
      </c>
      <c r="P910" s="2">
        <f>IF(L910&gt;=7,1,0)</f>
        <v/>
      </c>
      <c r="Q910" s="2">
        <f>IF(L910&gt;=8,1,0)</f>
        <v/>
      </c>
      <c r="R910" s="2">
        <f>IF(L910&gt;=9,1,0)</f>
        <v/>
      </c>
      <c r="S910" s="2">
        <f>IF(OR(L910=10,M910="Vinta"),1,0)</f>
        <v/>
      </c>
      <c r="T910" s="2">
        <f>IF(M910="Persa",1,0)</f>
        <v/>
      </c>
      <c r="U910" s="2" t="n"/>
      <c r="V910" s="2" t="n"/>
      <c r="W910" s="2" t="n"/>
      <c r="X910" s="2" t="n"/>
      <c r="Y910" s="17" t="n"/>
      <c r="Z910" s="17" t="n"/>
      <c r="AA910" s="17" t="n"/>
      <c r="AB910" s="2" t="n"/>
      <c r="AC910" s="2">
        <f>IF(B910="","",IF(AB910="",TODAY()-B910,AB910-B910))</f>
        <v/>
      </c>
      <c r="AD910" s="2" t="n"/>
      <c r="AE910" s="2" t="n"/>
      <c r="AF910" s="2" t="n"/>
      <c r="AG910" s="37">
        <f>IF(B910="","",MAX(B910,IF(U910="",0,U910),IF(W910="",0,W910),IF(AB910="",0,AB910),IF(AN910="",0,AN910)))</f>
        <v/>
      </c>
      <c r="AH910" s="11">
        <f>IF(AG910="","",TODAY()-AG910)</f>
        <v/>
      </c>
      <c r="AI910" s="11">
        <f>IF(B910="","",MIN(100,IF(J910&gt;=300000,20,IF(J910&gt;=200000,10,5))+IF(OR(C910="Referral",C910="Passaparola"),20,IF(OR(C910="Sito web",C910="LinkedIn",C910="Email marketing"),15,10))+IF(L910&gt;=8,25,IF(L910&gt;=6,18,IF(L910&gt;=4,12,5)))+IF(AND(V910&lt;&gt;"",V910&lt;&gt;"Non risponde",V910&lt;&gt;"Non interessato"),10,0)+IF(X910="Eseguita",10,0)+IF(Z910&gt;0,15,0)))</f>
        <v/>
      </c>
      <c r="AJ910" s="11">
        <f>IF(AI910="","",IF(AI910&gt;=80,"Hot",IF(AI910&gt;=60,"Alta",IF(AI910&gt;=40,"Media","Bassa"))))</f>
        <v/>
      </c>
      <c r="AK910" s="11">
        <f>IF(B910="","",IF(U910="",TODAY()-B910,U910-B910))</f>
        <v/>
      </c>
      <c r="AL910" s="11">
        <f>IF(B910="","",IF(M910="Vinta","Chiusa - vinta",IF(M910="Persa","Chiusa - persa",IF(AND(U910="",TODAY()-B910&gt;1),"Contattare subito",IF(AND(M910="In corso",AH910&gt;7),"Lead in stallo",IF(AND(AN910&lt;&gt;"",AN910&lt;TODAY(),M910="In corso"),"Follow-up scaduto",IF(AND(K910="Offerta",Y910="",W910&lt;&gt;"",TODAY()-W910&gt;3),"Verificare offerta","OK"))))))</f>
        <v/>
      </c>
      <c r="AM910" s="38" t="n"/>
      <c r="AN910" s="39" t="n"/>
      <c r="AO910" s="11">
        <f>IF(AND(AN910&lt;&gt;"",AN910&lt;TODAY(),M910="In corso"),1,0)</f>
        <v/>
      </c>
      <c r="AP910" s="84">
        <f>IF(B910="","",IF(OR(M910="Vinta",M910="Persa"),0,IF(AL910="Contattare subito",50,0)+IF(AL910="Follow-up scaduto",40,0)+IF(AL910="Lead in stallo",35,0)+IF(AJ910="Hot",30,IF(AJ910="Alta",20,IF(AJ910="Media",10,0)))+IF(AO910=1,10,0)+L910/10+ROW()/100000))</f>
        <v/>
      </c>
    </row>
    <row r="911">
      <c r="A911" s="2">
        <f>IF(B911="","",ROW()-1)</f>
        <v/>
      </c>
      <c r="B911" s="2" t="n"/>
      <c r="C911" s="2" t="n"/>
      <c r="D911" s="2" t="n"/>
      <c r="E911" s="2" t="n"/>
      <c r="F911" s="2" t="n"/>
      <c r="G911" s="2" t="n"/>
      <c r="H911" s="2" t="n"/>
      <c r="I911" s="2" t="n"/>
      <c r="J911" s="2" t="n"/>
      <c r="K911" s="2" t="n"/>
      <c r="L911" s="2">
        <f>IF(K911="","",IF(K911="Nuovo",1,IF(K911="Tentativo contatto",1,IF(K911="Contattato",2,IF(K911="Qualificato",4,IF(K911="Visita fissata",5,IF(K911="Visita effettuata",6,IF(K911="Trattativa",7,IF(K911="Offerta",8,IF(K911="Prenotazione",9,IF(K911="Venduto",10,""))))))))))))</f>
        <v/>
      </c>
      <c r="M911" s="2" t="n"/>
      <c r="N911" s="2">
        <f>IF(L911&gt;=4,1,0)</f>
        <v/>
      </c>
      <c r="O911" s="2">
        <f>IF(L911&gt;=6,1,0)</f>
        <v/>
      </c>
      <c r="P911" s="2">
        <f>IF(L911&gt;=7,1,0)</f>
        <v/>
      </c>
      <c r="Q911" s="2">
        <f>IF(L911&gt;=8,1,0)</f>
        <v/>
      </c>
      <c r="R911" s="2">
        <f>IF(L911&gt;=9,1,0)</f>
        <v/>
      </c>
      <c r="S911" s="2">
        <f>IF(OR(L911=10,M911="Vinta"),1,0)</f>
        <v/>
      </c>
      <c r="T911" s="2">
        <f>IF(M911="Persa",1,0)</f>
        <v/>
      </c>
      <c r="U911" s="2" t="n"/>
      <c r="V911" s="2" t="n"/>
      <c r="W911" s="2" t="n"/>
      <c r="X911" s="2" t="n"/>
      <c r="Y911" s="17" t="n"/>
      <c r="Z911" s="17" t="n"/>
      <c r="AA911" s="17" t="n"/>
      <c r="AB911" s="2" t="n"/>
      <c r="AC911" s="2">
        <f>IF(B911="","",IF(AB911="",TODAY()-B911,AB911-B911))</f>
        <v/>
      </c>
      <c r="AD911" s="2" t="n"/>
      <c r="AE911" s="2" t="n"/>
      <c r="AF911" s="2" t="n"/>
      <c r="AG911" s="37">
        <f>IF(B911="","",MAX(B911,IF(U911="",0,U911),IF(W911="",0,W911),IF(AB911="",0,AB911),IF(AN911="",0,AN911)))</f>
        <v/>
      </c>
      <c r="AH911" s="11">
        <f>IF(AG911="","",TODAY()-AG911)</f>
        <v/>
      </c>
      <c r="AI911" s="11">
        <f>IF(B911="","",MIN(100,IF(J911&gt;=300000,20,IF(J911&gt;=200000,10,5))+IF(OR(C911="Referral",C911="Passaparola"),20,IF(OR(C911="Sito web",C911="LinkedIn",C911="Email marketing"),15,10))+IF(L911&gt;=8,25,IF(L911&gt;=6,18,IF(L911&gt;=4,12,5)))+IF(AND(V911&lt;&gt;"",V911&lt;&gt;"Non risponde",V911&lt;&gt;"Non interessato"),10,0)+IF(X911="Eseguita",10,0)+IF(Z911&gt;0,15,0)))</f>
        <v/>
      </c>
      <c r="AJ911" s="11">
        <f>IF(AI911="","",IF(AI911&gt;=80,"Hot",IF(AI911&gt;=60,"Alta",IF(AI911&gt;=40,"Media","Bassa"))))</f>
        <v/>
      </c>
      <c r="AK911" s="11">
        <f>IF(B911="","",IF(U911="",TODAY()-B911,U911-B911))</f>
        <v/>
      </c>
      <c r="AL911" s="11">
        <f>IF(B911="","",IF(M911="Vinta","Chiusa - vinta",IF(M911="Persa","Chiusa - persa",IF(AND(U911="",TODAY()-B911&gt;1),"Contattare subito",IF(AND(M911="In corso",AH911&gt;7),"Lead in stallo",IF(AND(AN911&lt;&gt;"",AN911&lt;TODAY(),M911="In corso"),"Follow-up scaduto",IF(AND(K911="Offerta",Y911="",W911&lt;&gt;"",TODAY()-W911&gt;3),"Verificare offerta","OK"))))))</f>
        <v/>
      </c>
      <c r="AM911" s="38" t="n"/>
      <c r="AN911" s="39" t="n"/>
      <c r="AO911" s="11">
        <f>IF(AND(AN911&lt;&gt;"",AN911&lt;TODAY(),M911="In corso"),1,0)</f>
        <v/>
      </c>
      <c r="AP911" s="84">
        <f>IF(B911="","",IF(OR(M911="Vinta",M911="Persa"),0,IF(AL911="Contattare subito",50,0)+IF(AL911="Follow-up scaduto",40,0)+IF(AL911="Lead in stallo",35,0)+IF(AJ911="Hot",30,IF(AJ911="Alta",20,IF(AJ911="Media",10,0)))+IF(AO911=1,10,0)+L911/10+ROW()/100000))</f>
        <v/>
      </c>
    </row>
    <row r="912">
      <c r="A912" s="2">
        <f>IF(B912="","",ROW()-1)</f>
        <v/>
      </c>
      <c r="B912" s="2" t="n"/>
      <c r="C912" s="2" t="n"/>
      <c r="D912" s="2" t="n"/>
      <c r="E912" s="2" t="n"/>
      <c r="F912" s="2" t="n"/>
      <c r="G912" s="2" t="n"/>
      <c r="H912" s="2" t="n"/>
      <c r="I912" s="2" t="n"/>
      <c r="J912" s="2" t="n"/>
      <c r="K912" s="2" t="n"/>
      <c r="L912" s="2">
        <f>IF(K912="","",IF(K912="Nuovo",1,IF(K912="Tentativo contatto",1,IF(K912="Contattato",2,IF(K912="Qualificato",4,IF(K912="Visita fissata",5,IF(K912="Visita effettuata",6,IF(K912="Trattativa",7,IF(K912="Offerta",8,IF(K912="Prenotazione",9,IF(K912="Venduto",10,""))))))))))))</f>
        <v/>
      </c>
      <c r="M912" s="2" t="n"/>
      <c r="N912" s="2">
        <f>IF(L912&gt;=4,1,0)</f>
        <v/>
      </c>
      <c r="O912" s="2">
        <f>IF(L912&gt;=6,1,0)</f>
        <v/>
      </c>
      <c r="P912" s="2">
        <f>IF(L912&gt;=7,1,0)</f>
        <v/>
      </c>
      <c r="Q912" s="2">
        <f>IF(L912&gt;=8,1,0)</f>
        <v/>
      </c>
      <c r="R912" s="2">
        <f>IF(L912&gt;=9,1,0)</f>
        <v/>
      </c>
      <c r="S912" s="2">
        <f>IF(OR(L912=10,M912="Vinta"),1,0)</f>
        <v/>
      </c>
      <c r="T912" s="2">
        <f>IF(M912="Persa",1,0)</f>
        <v/>
      </c>
      <c r="U912" s="2" t="n"/>
      <c r="V912" s="2" t="n"/>
      <c r="W912" s="2" t="n"/>
      <c r="X912" s="2" t="n"/>
      <c r="Y912" s="17" t="n"/>
      <c r="Z912" s="17" t="n"/>
      <c r="AA912" s="17" t="n"/>
      <c r="AB912" s="2" t="n"/>
      <c r="AC912" s="2">
        <f>IF(B912="","",IF(AB912="",TODAY()-B912,AB912-B912))</f>
        <v/>
      </c>
      <c r="AD912" s="2" t="n"/>
      <c r="AE912" s="2" t="n"/>
      <c r="AF912" s="2" t="n"/>
      <c r="AG912" s="37">
        <f>IF(B912="","",MAX(B912,IF(U912="",0,U912),IF(W912="",0,W912),IF(AB912="",0,AB912),IF(AN912="",0,AN912)))</f>
        <v/>
      </c>
      <c r="AH912" s="11">
        <f>IF(AG912="","",TODAY()-AG912)</f>
        <v/>
      </c>
      <c r="AI912" s="11">
        <f>IF(B912="","",MIN(100,IF(J912&gt;=300000,20,IF(J912&gt;=200000,10,5))+IF(OR(C912="Referral",C912="Passaparola"),20,IF(OR(C912="Sito web",C912="LinkedIn",C912="Email marketing"),15,10))+IF(L912&gt;=8,25,IF(L912&gt;=6,18,IF(L912&gt;=4,12,5)))+IF(AND(V912&lt;&gt;"",V912&lt;&gt;"Non risponde",V912&lt;&gt;"Non interessato"),10,0)+IF(X912="Eseguita",10,0)+IF(Z912&gt;0,15,0)))</f>
        <v/>
      </c>
      <c r="AJ912" s="11">
        <f>IF(AI912="","",IF(AI912&gt;=80,"Hot",IF(AI912&gt;=60,"Alta",IF(AI912&gt;=40,"Media","Bassa"))))</f>
        <v/>
      </c>
      <c r="AK912" s="11">
        <f>IF(B912="","",IF(U912="",TODAY()-B912,U912-B912))</f>
        <v/>
      </c>
      <c r="AL912" s="11">
        <f>IF(B912="","",IF(M912="Vinta","Chiusa - vinta",IF(M912="Persa","Chiusa - persa",IF(AND(U912="",TODAY()-B912&gt;1),"Contattare subito",IF(AND(M912="In corso",AH912&gt;7),"Lead in stallo",IF(AND(AN912&lt;&gt;"",AN912&lt;TODAY(),M912="In corso"),"Follow-up scaduto",IF(AND(K912="Offerta",Y912="",W912&lt;&gt;"",TODAY()-W912&gt;3),"Verificare offerta","OK"))))))</f>
        <v/>
      </c>
      <c r="AM912" s="38" t="n"/>
      <c r="AN912" s="39" t="n"/>
      <c r="AO912" s="11">
        <f>IF(AND(AN912&lt;&gt;"",AN912&lt;TODAY(),M912="In corso"),1,0)</f>
        <v/>
      </c>
      <c r="AP912" s="84">
        <f>IF(B912="","",IF(OR(M912="Vinta",M912="Persa"),0,IF(AL912="Contattare subito",50,0)+IF(AL912="Follow-up scaduto",40,0)+IF(AL912="Lead in stallo",35,0)+IF(AJ912="Hot",30,IF(AJ912="Alta",20,IF(AJ912="Media",10,0)))+IF(AO912=1,10,0)+L912/10+ROW()/100000))</f>
        <v/>
      </c>
    </row>
    <row r="913">
      <c r="A913" s="2">
        <f>IF(B913="","",ROW()-1)</f>
        <v/>
      </c>
      <c r="B913" s="2" t="n"/>
      <c r="C913" s="2" t="n"/>
      <c r="D913" s="2" t="n"/>
      <c r="E913" s="2" t="n"/>
      <c r="F913" s="2" t="n"/>
      <c r="G913" s="2" t="n"/>
      <c r="H913" s="2" t="n"/>
      <c r="I913" s="2" t="n"/>
      <c r="J913" s="2" t="n"/>
      <c r="K913" s="2" t="n"/>
      <c r="L913" s="2">
        <f>IF(K913="","",IF(K913="Nuovo",1,IF(K913="Tentativo contatto",1,IF(K913="Contattato",2,IF(K913="Qualificato",4,IF(K913="Visita fissata",5,IF(K913="Visita effettuata",6,IF(K913="Trattativa",7,IF(K913="Offerta",8,IF(K913="Prenotazione",9,IF(K913="Venduto",10,""))))))))))))</f>
        <v/>
      </c>
      <c r="M913" s="2" t="n"/>
      <c r="N913" s="2">
        <f>IF(L913&gt;=4,1,0)</f>
        <v/>
      </c>
      <c r="O913" s="2">
        <f>IF(L913&gt;=6,1,0)</f>
        <v/>
      </c>
      <c r="P913" s="2">
        <f>IF(L913&gt;=7,1,0)</f>
        <v/>
      </c>
      <c r="Q913" s="2">
        <f>IF(L913&gt;=8,1,0)</f>
        <v/>
      </c>
      <c r="R913" s="2">
        <f>IF(L913&gt;=9,1,0)</f>
        <v/>
      </c>
      <c r="S913" s="2">
        <f>IF(OR(L913=10,M913="Vinta"),1,0)</f>
        <v/>
      </c>
      <c r="T913" s="2">
        <f>IF(M913="Persa",1,0)</f>
        <v/>
      </c>
      <c r="U913" s="2" t="n"/>
      <c r="V913" s="2" t="n"/>
      <c r="W913" s="2" t="n"/>
      <c r="X913" s="2" t="n"/>
      <c r="Y913" s="17" t="n"/>
      <c r="Z913" s="17" t="n"/>
      <c r="AA913" s="17" t="n"/>
      <c r="AB913" s="2" t="n"/>
      <c r="AC913" s="2">
        <f>IF(B913="","",IF(AB913="",TODAY()-B913,AB913-B913))</f>
        <v/>
      </c>
      <c r="AD913" s="2" t="n"/>
      <c r="AE913" s="2" t="n"/>
      <c r="AF913" s="2" t="n"/>
      <c r="AG913" s="37">
        <f>IF(B913="","",MAX(B913,IF(U913="",0,U913),IF(W913="",0,W913),IF(AB913="",0,AB913),IF(AN913="",0,AN913)))</f>
        <v/>
      </c>
      <c r="AH913" s="11">
        <f>IF(AG913="","",TODAY()-AG913)</f>
        <v/>
      </c>
      <c r="AI913" s="11">
        <f>IF(B913="","",MIN(100,IF(J913&gt;=300000,20,IF(J913&gt;=200000,10,5))+IF(OR(C913="Referral",C913="Passaparola"),20,IF(OR(C913="Sito web",C913="LinkedIn",C913="Email marketing"),15,10))+IF(L913&gt;=8,25,IF(L913&gt;=6,18,IF(L913&gt;=4,12,5)))+IF(AND(V913&lt;&gt;"",V913&lt;&gt;"Non risponde",V913&lt;&gt;"Non interessato"),10,0)+IF(X913="Eseguita",10,0)+IF(Z913&gt;0,15,0)))</f>
        <v/>
      </c>
      <c r="AJ913" s="11">
        <f>IF(AI913="","",IF(AI913&gt;=80,"Hot",IF(AI913&gt;=60,"Alta",IF(AI913&gt;=40,"Media","Bassa"))))</f>
        <v/>
      </c>
      <c r="AK913" s="11">
        <f>IF(B913="","",IF(U913="",TODAY()-B913,U913-B913))</f>
        <v/>
      </c>
      <c r="AL913" s="11">
        <f>IF(B913="","",IF(M913="Vinta","Chiusa - vinta",IF(M913="Persa","Chiusa - persa",IF(AND(U913="",TODAY()-B913&gt;1),"Contattare subito",IF(AND(M913="In corso",AH913&gt;7),"Lead in stallo",IF(AND(AN913&lt;&gt;"",AN913&lt;TODAY(),M913="In corso"),"Follow-up scaduto",IF(AND(K913="Offerta",Y913="",W913&lt;&gt;"",TODAY()-W913&gt;3),"Verificare offerta","OK"))))))</f>
        <v/>
      </c>
      <c r="AM913" s="38" t="n"/>
      <c r="AN913" s="39" t="n"/>
      <c r="AO913" s="11">
        <f>IF(AND(AN913&lt;&gt;"",AN913&lt;TODAY(),M913="In corso"),1,0)</f>
        <v/>
      </c>
      <c r="AP913" s="84">
        <f>IF(B913="","",IF(OR(M913="Vinta",M913="Persa"),0,IF(AL913="Contattare subito",50,0)+IF(AL913="Follow-up scaduto",40,0)+IF(AL913="Lead in stallo",35,0)+IF(AJ913="Hot",30,IF(AJ913="Alta",20,IF(AJ913="Media",10,0)))+IF(AO913=1,10,0)+L913/10+ROW()/100000))</f>
        <v/>
      </c>
    </row>
    <row r="914">
      <c r="A914" s="2">
        <f>IF(B914="","",ROW()-1)</f>
        <v/>
      </c>
      <c r="B914" s="2" t="n"/>
      <c r="C914" s="2" t="n"/>
      <c r="D914" s="2" t="n"/>
      <c r="E914" s="2" t="n"/>
      <c r="F914" s="2" t="n"/>
      <c r="G914" s="2" t="n"/>
      <c r="H914" s="2" t="n"/>
      <c r="I914" s="2" t="n"/>
      <c r="J914" s="2" t="n"/>
      <c r="K914" s="2" t="n"/>
      <c r="L914" s="2">
        <f>IF(K914="","",IF(K914="Nuovo",1,IF(K914="Tentativo contatto",1,IF(K914="Contattato",2,IF(K914="Qualificato",4,IF(K914="Visita fissata",5,IF(K914="Visita effettuata",6,IF(K914="Trattativa",7,IF(K914="Offerta",8,IF(K914="Prenotazione",9,IF(K914="Venduto",10,""))))))))))))</f>
        <v/>
      </c>
      <c r="M914" s="2" t="n"/>
      <c r="N914" s="2">
        <f>IF(L914&gt;=4,1,0)</f>
        <v/>
      </c>
      <c r="O914" s="2">
        <f>IF(L914&gt;=6,1,0)</f>
        <v/>
      </c>
      <c r="P914" s="2">
        <f>IF(L914&gt;=7,1,0)</f>
        <v/>
      </c>
      <c r="Q914" s="2">
        <f>IF(L914&gt;=8,1,0)</f>
        <v/>
      </c>
      <c r="R914" s="2">
        <f>IF(L914&gt;=9,1,0)</f>
        <v/>
      </c>
      <c r="S914" s="2">
        <f>IF(OR(L914=10,M914="Vinta"),1,0)</f>
        <v/>
      </c>
      <c r="T914" s="2">
        <f>IF(M914="Persa",1,0)</f>
        <v/>
      </c>
      <c r="U914" s="2" t="n"/>
      <c r="V914" s="2" t="n"/>
      <c r="W914" s="2" t="n"/>
      <c r="X914" s="2" t="n"/>
      <c r="Y914" s="17" t="n"/>
      <c r="Z914" s="17" t="n"/>
      <c r="AA914" s="17" t="n"/>
      <c r="AB914" s="2" t="n"/>
      <c r="AC914" s="2">
        <f>IF(B914="","",IF(AB914="",TODAY()-B914,AB914-B914))</f>
        <v/>
      </c>
      <c r="AD914" s="2" t="n"/>
      <c r="AE914" s="2" t="n"/>
      <c r="AF914" s="2" t="n"/>
      <c r="AG914" s="37">
        <f>IF(B914="","",MAX(B914,IF(U914="",0,U914),IF(W914="",0,W914),IF(AB914="",0,AB914),IF(AN914="",0,AN914)))</f>
        <v/>
      </c>
      <c r="AH914" s="11">
        <f>IF(AG914="","",TODAY()-AG914)</f>
        <v/>
      </c>
      <c r="AI914" s="11">
        <f>IF(B914="","",MIN(100,IF(J914&gt;=300000,20,IF(J914&gt;=200000,10,5))+IF(OR(C914="Referral",C914="Passaparola"),20,IF(OR(C914="Sito web",C914="LinkedIn",C914="Email marketing"),15,10))+IF(L914&gt;=8,25,IF(L914&gt;=6,18,IF(L914&gt;=4,12,5)))+IF(AND(V914&lt;&gt;"",V914&lt;&gt;"Non risponde",V914&lt;&gt;"Non interessato"),10,0)+IF(X914="Eseguita",10,0)+IF(Z914&gt;0,15,0)))</f>
        <v/>
      </c>
      <c r="AJ914" s="11">
        <f>IF(AI914="","",IF(AI914&gt;=80,"Hot",IF(AI914&gt;=60,"Alta",IF(AI914&gt;=40,"Media","Bassa"))))</f>
        <v/>
      </c>
      <c r="AK914" s="11">
        <f>IF(B914="","",IF(U914="",TODAY()-B914,U914-B914))</f>
        <v/>
      </c>
      <c r="AL914" s="11">
        <f>IF(B914="","",IF(M914="Vinta","Chiusa - vinta",IF(M914="Persa","Chiusa - persa",IF(AND(U914="",TODAY()-B914&gt;1),"Contattare subito",IF(AND(M914="In corso",AH914&gt;7),"Lead in stallo",IF(AND(AN914&lt;&gt;"",AN914&lt;TODAY(),M914="In corso"),"Follow-up scaduto",IF(AND(K914="Offerta",Y914="",W914&lt;&gt;"",TODAY()-W914&gt;3),"Verificare offerta","OK"))))))</f>
        <v/>
      </c>
      <c r="AM914" s="38" t="n"/>
      <c r="AN914" s="39" t="n"/>
      <c r="AO914" s="11">
        <f>IF(AND(AN914&lt;&gt;"",AN914&lt;TODAY(),M914="In corso"),1,0)</f>
        <v/>
      </c>
      <c r="AP914" s="84">
        <f>IF(B914="","",IF(OR(M914="Vinta",M914="Persa"),0,IF(AL914="Contattare subito",50,0)+IF(AL914="Follow-up scaduto",40,0)+IF(AL914="Lead in stallo",35,0)+IF(AJ914="Hot",30,IF(AJ914="Alta",20,IF(AJ914="Media",10,0)))+IF(AO914=1,10,0)+L914/10+ROW()/100000))</f>
        <v/>
      </c>
    </row>
    <row r="915">
      <c r="A915" s="2">
        <f>IF(B915="","",ROW()-1)</f>
        <v/>
      </c>
      <c r="B915" s="2" t="n"/>
      <c r="C915" s="2" t="n"/>
      <c r="D915" s="2" t="n"/>
      <c r="E915" s="2" t="n"/>
      <c r="F915" s="2" t="n"/>
      <c r="G915" s="2" t="n"/>
      <c r="H915" s="2" t="n"/>
      <c r="I915" s="2" t="n"/>
      <c r="J915" s="2" t="n"/>
      <c r="K915" s="2" t="n"/>
      <c r="L915" s="2">
        <f>IF(K915="","",IF(K915="Nuovo",1,IF(K915="Tentativo contatto",1,IF(K915="Contattato",2,IF(K915="Qualificato",4,IF(K915="Visita fissata",5,IF(K915="Visita effettuata",6,IF(K915="Trattativa",7,IF(K915="Offerta",8,IF(K915="Prenotazione",9,IF(K915="Venduto",10,""))))))))))))</f>
        <v/>
      </c>
      <c r="M915" s="2" t="n"/>
      <c r="N915" s="2">
        <f>IF(L915&gt;=4,1,0)</f>
        <v/>
      </c>
      <c r="O915" s="2">
        <f>IF(L915&gt;=6,1,0)</f>
        <v/>
      </c>
      <c r="P915" s="2">
        <f>IF(L915&gt;=7,1,0)</f>
        <v/>
      </c>
      <c r="Q915" s="2">
        <f>IF(L915&gt;=8,1,0)</f>
        <v/>
      </c>
      <c r="R915" s="2">
        <f>IF(L915&gt;=9,1,0)</f>
        <v/>
      </c>
      <c r="S915" s="2">
        <f>IF(OR(L915=10,M915="Vinta"),1,0)</f>
        <v/>
      </c>
      <c r="T915" s="2">
        <f>IF(M915="Persa",1,0)</f>
        <v/>
      </c>
      <c r="U915" s="2" t="n"/>
      <c r="V915" s="2" t="n"/>
      <c r="W915" s="2" t="n"/>
      <c r="X915" s="2" t="n"/>
      <c r="Y915" s="17" t="n"/>
      <c r="Z915" s="17" t="n"/>
      <c r="AA915" s="17" t="n"/>
      <c r="AB915" s="2" t="n"/>
      <c r="AC915" s="2">
        <f>IF(B915="","",IF(AB915="",TODAY()-B915,AB915-B915))</f>
        <v/>
      </c>
      <c r="AD915" s="2" t="n"/>
      <c r="AE915" s="2" t="n"/>
      <c r="AF915" s="2" t="n"/>
      <c r="AG915" s="37">
        <f>IF(B915="","",MAX(B915,IF(U915="",0,U915),IF(W915="",0,W915),IF(AB915="",0,AB915),IF(AN915="",0,AN915)))</f>
        <v/>
      </c>
      <c r="AH915" s="11">
        <f>IF(AG915="","",TODAY()-AG915)</f>
        <v/>
      </c>
      <c r="AI915" s="11">
        <f>IF(B915="","",MIN(100,IF(J915&gt;=300000,20,IF(J915&gt;=200000,10,5))+IF(OR(C915="Referral",C915="Passaparola"),20,IF(OR(C915="Sito web",C915="LinkedIn",C915="Email marketing"),15,10))+IF(L915&gt;=8,25,IF(L915&gt;=6,18,IF(L915&gt;=4,12,5)))+IF(AND(V915&lt;&gt;"",V915&lt;&gt;"Non risponde",V915&lt;&gt;"Non interessato"),10,0)+IF(X915="Eseguita",10,0)+IF(Z915&gt;0,15,0)))</f>
        <v/>
      </c>
      <c r="AJ915" s="11">
        <f>IF(AI915="","",IF(AI915&gt;=80,"Hot",IF(AI915&gt;=60,"Alta",IF(AI915&gt;=40,"Media","Bassa"))))</f>
        <v/>
      </c>
      <c r="AK915" s="11">
        <f>IF(B915="","",IF(U915="",TODAY()-B915,U915-B915))</f>
        <v/>
      </c>
      <c r="AL915" s="11">
        <f>IF(B915="","",IF(M915="Vinta","Chiusa - vinta",IF(M915="Persa","Chiusa - persa",IF(AND(U915="",TODAY()-B915&gt;1),"Contattare subito",IF(AND(M915="In corso",AH915&gt;7),"Lead in stallo",IF(AND(AN915&lt;&gt;"",AN915&lt;TODAY(),M915="In corso"),"Follow-up scaduto",IF(AND(K915="Offerta",Y915="",W915&lt;&gt;"",TODAY()-W915&gt;3),"Verificare offerta","OK"))))))</f>
        <v/>
      </c>
      <c r="AM915" s="38" t="n"/>
      <c r="AN915" s="39" t="n"/>
      <c r="AO915" s="11">
        <f>IF(AND(AN915&lt;&gt;"",AN915&lt;TODAY(),M915="In corso"),1,0)</f>
        <v/>
      </c>
      <c r="AP915" s="84">
        <f>IF(B915="","",IF(OR(M915="Vinta",M915="Persa"),0,IF(AL915="Contattare subito",50,0)+IF(AL915="Follow-up scaduto",40,0)+IF(AL915="Lead in stallo",35,0)+IF(AJ915="Hot",30,IF(AJ915="Alta",20,IF(AJ915="Media",10,0)))+IF(AO915=1,10,0)+L915/10+ROW()/100000))</f>
        <v/>
      </c>
    </row>
    <row r="916">
      <c r="A916" s="2">
        <f>IF(B916="","",ROW()-1)</f>
        <v/>
      </c>
      <c r="B916" s="2" t="n"/>
      <c r="C916" s="2" t="n"/>
      <c r="D916" s="2" t="n"/>
      <c r="E916" s="2" t="n"/>
      <c r="F916" s="2" t="n"/>
      <c r="G916" s="2" t="n"/>
      <c r="H916" s="2" t="n"/>
      <c r="I916" s="2" t="n"/>
      <c r="J916" s="2" t="n"/>
      <c r="K916" s="2" t="n"/>
      <c r="L916" s="2">
        <f>IF(K916="","",IF(K916="Nuovo",1,IF(K916="Tentativo contatto",1,IF(K916="Contattato",2,IF(K916="Qualificato",4,IF(K916="Visita fissata",5,IF(K916="Visita effettuata",6,IF(K916="Trattativa",7,IF(K916="Offerta",8,IF(K916="Prenotazione",9,IF(K916="Venduto",10,""))))))))))))</f>
        <v/>
      </c>
      <c r="M916" s="2" t="n"/>
      <c r="N916" s="2">
        <f>IF(L916&gt;=4,1,0)</f>
        <v/>
      </c>
      <c r="O916" s="2">
        <f>IF(L916&gt;=6,1,0)</f>
        <v/>
      </c>
      <c r="P916" s="2">
        <f>IF(L916&gt;=7,1,0)</f>
        <v/>
      </c>
      <c r="Q916" s="2">
        <f>IF(L916&gt;=8,1,0)</f>
        <v/>
      </c>
      <c r="R916" s="2">
        <f>IF(L916&gt;=9,1,0)</f>
        <v/>
      </c>
      <c r="S916" s="2">
        <f>IF(OR(L916=10,M916="Vinta"),1,0)</f>
        <v/>
      </c>
      <c r="T916" s="2">
        <f>IF(M916="Persa",1,0)</f>
        <v/>
      </c>
      <c r="U916" s="2" t="n"/>
      <c r="V916" s="2" t="n"/>
      <c r="W916" s="2" t="n"/>
      <c r="X916" s="2" t="n"/>
      <c r="Y916" s="17" t="n"/>
      <c r="Z916" s="17" t="n"/>
      <c r="AA916" s="17" t="n"/>
      <c r="AB916" s="2" t="n"/>
      <c r="AC916" s="2">
        <f>IF(B916="","",IF(AB916="",TODAY()-B916,AB916-B916))</f>
        <v/>
      </c>
      <c r="AD916" s="2" t="n"/>
      <c r="AE916" s="2" t="n"/>
      <c r="AF916" s="2" t="n"/>
      <c r="AG916" s="37">
        <f>IF(B916="","",MAX(B916,IF(U916="",0,U916),IF(W916="",0,W916),IF(AB916="",0,AB916),IF(AN916="",0,AN916)))</f>
        <v/>
      </c>
      <c r="AH916" s="11">
        <f>IF(AG916="","",TODAY()-AG916)</f>
        <v/>
      </c>
      <c r="AI916" s="11">
        <f>IF(B916="","",MIN(100,IF(J916&gt;=300000,20,IF(J916&gt;=200000,10,5))+IF(OR(C916="Referral",C916="Passaparola"),20,IF(OR(C916="Sito web",C916="LinkedIn",C916="Email marketing"),15,10))+IF(L916&gt;=8,25,IF(L916&gt;=6,18,IF(L916&gt;=4,12,5)))+IF(AND(V916&lt;&gt;"",V916&lt;&gt;"Non risponde",V916&lt;&gt;"Non interessato"),10,0)+IF(X916="Eseguita",10,0)+IF(Z916&gt;0,15,0)))</f>
        <v/>
      </c>
      <c r="AJ916" s="11">
        <f>IF(AI916="","",IF(AI916&gt;=80,"Hot",IF(AI916&gt;=60,"Alta",IF(AI916&gt;=40,"Media","Bassa"))))</f>
        <v/>
      </c>
      <c r="AK916" s="11">
        <f>IF(B916="","",IF(U916="",TODAY()-B916,U916-B916))</f>
        <v/>
      </c>
      <c r="AL916" s="11">
        <f>IF(B916="","",IF(M916="Vinta","Chiusa - vinta",IF(M916="Persa","Chiusa - persa",IF(AND(U916="",TODAY()-B916&gt;1),"Contattare subito",IF(AND(M916="In corso",AH916&gt;7),"Lead in stallo",IF(AND(AN916&lt;&gt;"",AN916&lt;TODAY(),M916="In corso"),"Follow-up scaduto",IF(AND(K916="Offerta",Y916="",W916&lt;&gt;"",TODAY()-W916&gt;3),"Verificare offerta","OK"))))))</f>
        <v/>
      </c>
      <c r="AM916" s="38" t="n"/>
      <c r="AN916" s="39" t="n"/>
      <c r="AO916" s="11">
        <f>IF(AND(AN916&lt;&gt;"",AN916&lt;TODAY(),M916="In corso"),1,0)</f>
        <v/>
      </c>
      <c r="AP916" s="84">
        <f>IF(B916="","",IF(OR(M916="Vinta",M916="Persa"),0,IF(AL916="Contattare subito",50,0)+IF(AL916="Follow-up scaduto",40,0)+IF(AL916="Lead in stallo",35,0)+IF(AJ916="Hot",30,IF(AJ916="Alta",20,IF(AJ916="Media",10,0)))+IF(AO916=1,10,0)+L916/10+ROW()/100000))</f>
        <v/>
      </c>
    </row>
    <row r="917">
      <c r="A917" s="2">
        <f>IF(B917="","",ROW()-1)</f>
        <v/>
      </c>
      <c r="B917" s="2" t="n"/>
      <c r="C917" s="2" t="n"/>
      <c r="D917" s="2" t="n"/>
      <c r="E917" s="2" t="n"/>
      <c r="F917" s="2" t="n"/>
      <c r="G917" s="2" t="n"/>
      <c r="H917" s="2" t="n"/>
      <c r="I917" s="2" t="n"/>
      <c r="J917" s="2" t="n"/>
      <c r="K917" s="2" t="n"/>
      <c r="L917" s="2">
        <f>IF(K917="","",IF(K917="Nuovo",1,IF(K917="Tentativo contatto",1,IF(K917="Contattato",2,IF(K917="Qualificato",4,IF(K917="Visita fissata",5,IF(K917="Visita effettuata",6,IF(K917="Trattativa",7,IF(K917="Offerta",8,IF(K917="Prenotazione",9,IF(K917="Venduto",10,""))))))))))))</f>
        <v/>
      </c>
      <c r="M917" s="2" t="n"/>
      <c r="N917" s="2">
        <f>IF(L917&gt;=4,1,0)</f>
        <v/>
      </c>
      <c r="O917" s="2">
        <f>IF(L917&gt;=6,1,0)</f>
        <v/>
      </c>
      <c r="P917" s="2">
        <f>IF(L917&gt;=7,1,0)</f>
        <v/>
      </c>
      <c r="Q917" s="2">
        <f>IF(L917&gt;=8,1,0)</f>
        <v/>
      </c>
      <c r="R917" s="2">
        <f>IF(L917&gt;=9,1,0)</f>
        <v/>
      </c>
      <c r="S917" s="2">
        <f>IF(OR(L917=10,M917="Vinta"),1,0)</f>
        <v/>
      </c>
      <c r="T917" s="2">
        <f>IF(M917="Persa",1,0)</f>
        <v/>
      </c>
      <c r="U917" s="2" t="n"/>
      <c r="V917" s="2" t="n"/>
      <c r="W917" s="2" t="n"/>
      <c r="X917" s="2" t="n"/>
      <c r="Y917" s="17" t="n"/>
      <c r="Z917" s="17" t="n"/>
      <c r="AA917" s="17" t="n"/>
      <c r="AB917" s="2" t="n"/>
      <c r="AC917" s="2">
        <f>IF(B917="","",IF(AB917="",TODAY()-B917,AB917-B917))</f>
        <v/>
      </c>
      <c r="AD917" s="2" t="n"/>
      <c r="AE917" s="2" t="n"/>
      <c r="AF917" s="2" t="n"/>
      <c r="AG917" s="37">
        <f>IF(B917="","",MAX(B917,IF(U917="",0,U917),IF(W917="",0,W917),IF(AB917="",0,AB917),IF(AN917="",0,AN917)))</f>
        <v/>
      </c>
      <c r="AH917" s="11">
        <f>IF(AG917="","",TODAY()-AG917)</f>
        <v/>
      </c>
      <c r="AI917" s="11">
        <f>IF(B917="","",MIN(100,IF(J917&gt;=300000,20,IF(J917&gt;=200000,10,5))+IF(OR(C917="Referral",C917="Passaparola"),20,IF(OR(C917="Sito web",C917="LinkedIn",C917="Email marketing"),15,10))+IF(L917&gt;=8,25,IF(L917&gt;=6,18,IF(L917&gt;=4,12,5)))+IF(AND(V917&lt;&gt;"",V917&lt;&gt;"Non risponde",V917&lt;&gt;"Non interessato"),10,0)+IF(X917="Eseguita",10,0)+IF(Z917&gt;0,15,0)))</f>
        <v/>
      </c>
      <c r="AJ917" s="11">
        <f>IF(AI917="","",IF(AI917&gt;=80,"Hot",IF(AI917&gt;=60,"Alta",IF(AI917&gt;=40,"Media","Bassa"))))</f>
        <v/>
      </c>
      <c r="AK917" s="11">
        <f>IF(B917="","",IF(U917="",TODAY()-B917,U917-B917))</f>
        <v/>
      </c>
      <c r="AL917" s="11">
        <f>IF(B917="","",IF(M917="Vinta","Chiusa - vinta",IF(M917="Persa","Chiusa - persa",IF(AND(U917="",TODAY()-B917&gt;1),"Contattare subito",IF(AND(M917="In corso",AH917&gt;7),"Lead in stallo",IF(AND(AN917&lt;&gt;"",AN917&lt;TODAY(),M917="In corso"),"Follow-up scaduto",IF(AND(K917="Offerta",Y917="",W917&lt;&gt;"",TODAY()-W917&gt;3),"Verificare offerta","OK"))))))</f>
        <v/>
      </c>
      <c r="AM917" s="38" t="n"/>
      <c r="AN917" s="39" t="n"/>
      <c r="AO917" s="11">
        <f>IF(AND(AN917&lt;&gt;"",AN917&lt;TODAY(),M917="In corso"),1,0)</f>
        <v/>
      </c>
      <c r="AP917" s="84">
        <f>IF(B917="","",IF(OR(M917="Vinta",M917="Persa"),0,IF(AL917="Contattare subito",50,0)+IF(AL917="Follow-up scaduto",40,0)+IF(AL917="Lead in stallo",35,0)+IF(AJ917="Hot",30,IF(AJ917="Alta",20,IF(AJ917="Media",10,0)))+IF(AO917=1,10,0)+L917/10+ROW()/100000))</f>
        <v/>
      </c>
    </row>
    <row r="918">
      <c r="A918" s="2">
        <f>IF(B918="","",ROW()-1)</f>
        <v/>
      </c>
      <c r="B918" s="2" t="n"/>
      <c r="C918" s="2" t="n"/>
      <c r="D918" s="2" t="n"/>
      <c r="E918" s="2" t="n"/>
      <c r="F918" s="2" t="n"/>
      <c r="G918" s="2" t="n"/>
      <c r="H918" s="2" t="n"/>
      <c r="I918" s="2" t="n"/>
      <c r="J918" s="2" t="n"/>
      <c r="K918" s="2" t="n"/>
      <c r="L918" s="2">
        <f>IF(K918="","",IF(K918="Nuovo",1,IF(K918="Tentativo contatto",1,IF(K918="Contattato",2,IF(K918="Qualificato",4,IF(K918="Visita fissata",5,IF(K918="Visita effettuata",6,IF(K918="Trattativa",7,IF(K918="Offerta",8,IF(K918="Prenotazione",9,IF(K918="Venduto",10,""))))))))))))</f>
        <v/>
      </c>
      <c r="M918" s="2" t="n"/>
      <c r="N918" s="2">
        <f>IF(L918&gt;=4,1,0)</f>
        <v/>
      </c>
      <c r="O918" s="2">
        <f>IF(L918&gt;=6,1,0)</f>
        <v/>
      </c>
      <c r="P918" s="2">
        <f>IF(L918&gt;=7,1,0)</f>
        <v/>
      </c>
      <c r="Q918" s="2">
        <f>IF(L918&gt;=8,1,0)</f>
        <v/>
      </c>
      <c r="R918" s="2">
        <f>IF(L918&gt;=9,1,0)</f>
        <v/>
      </c>
      <c r="S918" s="2">
        <f>IF(OR(L918=10,M918="Vinta"),1,0)</f>
        <v/>
      </c>
      <c r="T918" s="2">
        <f>IF(M918="Persa",1,0)</f>
        <v/>
      </c>
      <c r="U918" s="2" t="n"/>
      <c r="V918" s="2" t="n"/>
      <c r="W918" s="2" t="n"/>
      <c r="X918" s="2" t="n"/>
      <c r="Y918" s="17" t="n"/>
      <c r="Z918" s="17" t="n"/>
      <c r="AA918" s="17" t="n"/>
      <c r="AB918" s="2" t="n"/>
      <c r="AC918" s="2">
        <f>IF(B918="","",IF(AB918="",TODAY()-B918,AB918-B918))</f>
        <v/>
      </c>
      <c r="AD918" s="2" t="n"/>
      <c r="AE918" s="2" t="n"/>
      <c r="AF918" s="2" t="n"/>
      <c r="AG918" s="37">
        <f>IF(B918="","",MAX(B918,IF(U918="",0,U918),IF(W918="",0,W918),IF(AB918="",0,AB918),IF(AN918="",0,AN918)))</f>
        <v/>
      </c>
      <c r="AH918" s="11">
        <f>IF(AG918="","",TODAY()-AG918)</f>
        <v/>
      </c>
      <c r="AI918" s="11">
        <f>IF(B918="","",MIN(100,IF(J918&gt;=300000,20,IF(J918&gt;=200000,10,5))+IF(OR(C918="Referral",C918="Passaparola"),20,IF(OR(C918="Sito web",C918="LinkedIn",C918="Email marketing"),15,10))+IF(L918&gt;=8,25,IF(L918&gt;=6,18,IF(L918&gt;=4,12,5)))+IF(AND(V918&lt;&gt;"",V918&lt;&gt;"Non risponde",V918&lt;&gt;"Non interessato"),10,0)+IF(X918="Eseguita",10,0)+IF(Z918&gt;0,15,0)))</f>
        <v/>
      </c>
      <c r="AJ918" s="11">
        <f>IF(AI918="","",IF(AI918&gt;=80,"Hot",IF(AI918&gt;=60,"Alta",IF(AI918&gt;=40,"Media","Bassa"))))</f>
        <v/>
      </c>
      <c r="AK918" s="11">
        <f>IF(B918="","",IF(U918="",TODAY()-B918,U918-B918))</f>
        <v/>
      </c>
      <c r="AL918" s="11">
        <f>IF(B918="","",IF(M918="Vinta","Chiusa - vinta",IF(M918="Persa","Chiusa - persa",IF(AND(U918="",TODAY()-B918&gt;1),"Contattare subito",IF(AND(M918="In corso",AH918&gt;7),"Lead in stallo",IF(AND(AN918&lt;&gt;"",AN918&lt;TODAY(),M918="In corso"),"Follow-up scaduto",IF(AND(K918="Offerta",Y918="",W918&lt;&gt;"",TODAY()-W918&gt;3),"Verificare offerta","OK"))))))</f>
        <v/>
      </c>
      <c r="AM918" s="38" t="n"/>
      <c r="AN918" s="39" t="n"/>
      <c r="AO918" s="11">
        <f>IF(AND(AN918&lt;&gt;"",AN918&lt;TODAY(),M918="In corso"),1,0)</f>
        <v/>
      </c>
      <c r="AP918" s="84">
        <f>IF(B918="","",IF(OR(M918="Vinta",M918="Persa"),0,IF(AL918="Contattare subito",50,0)+IF(AL918="Follow-up scaduto",40,0)+IF(AL918="Lead in stallo",35,0)+IF(AJ918="Hot",30,IF(AJ918="Alta",20,IF(AJ918="Media",10,0)))+IF(AO918=1,10,0)+L918/10+ROW()/100000))</f>
        <v/>
      </c>
    </row>
    <row r="919">
      <c r="A919" s="2">
        <f>IF(B919="","",ROW()-1)</f>
        <v/>
      </c>
      <c r="B919" s="2" t="n"/>
      <c r="C919" s="2" t="n"/>
      <c r="D919" s="2" t="n"/>
      <c r="E919" s="2" t="n"/>
      <c r="F919" s="2" t="n"/>
      <c r="G919" s="2" t="n"/>
      <c r="H919" s="2" t="n"/>
      <c r="I919" s="2" t="n"/>
      <c r="J919" s="2" t="n"/>
      <c r="K919" s="2" t="n"/>
      <c r="L919" s="2">
        <f>IF(K919="","",IF(K919="Nuovo",1,IF(K919="Tentativo contatto",1,IF(K919="Contattato",2,IF(K919="Qualificato",4,IF(K919="Visita fissata",5,IF(K919="Visita effettuata",6,IF(K919="Trattativa",7,IF(K919="Offerta",8,IF(K919="Prenotazione",9,IF(K919="Venduto",10,""))))))))))))</f>
        <v/>
      </c>
      <c r="M919" s="2" t="n"/>
      <c r="N919" s="2">
        <f>IF(L919&gt;=4,1,0)</f>
        <v/>
      </c>
      <c r="O919" s="2">
        <f>IF(L919&gt;=6,1,0)</f>
        <v/>
      </c>
      <c r="P919" s="2">
        <f>IF(L919&gt;=7,1,0)</f>
        <v/>
      </c>
      <c r="Q919" s="2">
        <f>IF(L919&gt;=8,1,0)</f>
        <v/>
      </c>
      <c r="R919" s="2">
        <f>IF(L919&gt;=9,1,0)</f>
        <v/>
      </c>
      <c r="S919" s="2">
        <f>IF(OR(L919=10,M919="Vinta"),1,0)</f>
        <v/>
      </c>
      <c r="T919" s="2">
        <f>IF(M919="Persa",1,0)</f>
        <v/>
      </c>
      <c r="U919" s="2" t="n"/>
      <c r="V919" s="2" t="n"/>
      <c r="W919" s="2" t="n"/>
      <c r="X919" s="2" t="n"/>
      <c r="Y919" s="17" t="n"/>
      <c r="Z919" s="17" t="n"/>
      <c r="AA919" s="17" t="n"/>
      <c r="AB919" s="2" t="n"/>
      <c r="AC919" s="2">
        <f>IF(B919="","",IF(AB919="",TODAY()-B919,AB919-B919))</f>
        <v/>
      </c>
      <c r="AD919" s="2" t="n"/>
      <c r="AE919" s="2" t="n"/>
      <c r="AF919" s="2" t="n"/>
      <c r="AG919" s="37">
        <f>IF(B919="","",MAX(B919,IF(U919="",0,U919),IF(W919="",0,W919),IF(AB919="",0,AB919),IF(AN919="",0,AN919)))</f>
        <v/>
      </c>
      <c r="AH919" s="11">
        <f>IF(AG919="","",TODAY()-AG919)</f>
        <v/>
      </c>
      <c r="AI919" s="11">
        <f>IF(B919="","",MIN(100,IF(J919&gt;=300000,20,IF(J919&gt;=200000,10,5))+IF(OR(C919="Referral",C919="Passaparola"),20,IF(OR(C919="Sito web",C919="LinkedIn",C919="Email marketing"),15,10))+IF(L919&gt;=8,25,IF(L919&gt;=6,18,IF(L919&gt;=4,12,5)))+IF(AND(V919&lt;&gt;"",V919&lt;&gt;"Non risponde",V919&lt;&gt;"Non interessato"),10,0)+IF(X919="Eseguita",10,0)+IF(Z919&gt;0,15,0)))</f>
        <v/>
      </c>
      <c r="AJ919" s="11">
        <f>IF(AI919="","",IF(AI919&gt;=80,"Hot",IF(AI919&gt;=60,"Alta",IF(AI919&gt;=40,"Media","Bassa"))))</f>
        <v/>
      </c>
      <c r="AK919" s="11">
        <f>IF(B919="","",IF(U919="",TODAY()-B919,U919-B919))</f>
        <v/>
      </c>
      <c r="AL919" s="11">
        <f>IF(B919="","",IF(M919="Vinta","Chiusa - vinta",IF(M919="Persa","Chiusa - persa",IF(AND(U919="",TODAY()-B919&gt;1),"Contattare subito",IF(AND(M919="In corso",AH919&gt;7),"Lead in stallo",IF(AND(AN919&lt;&gt;"",AN919&lt;TODAY(),M919="In corso"),"Follow-up scaduto",IF(AND(K919="Offerta",Y919="",W919&lt;&gt;"",TODAY()-W919&gt;3),"Verificare offerta","OK"))))))</f>
        <v/>
      </c>
      <c r="AM919" s="38" t="n"/>
      <c r="AN919" s="39" t="n"/>
      <c r="AO919" s="11">
        <f>IF(AND(AN919&lt;&gt;"",AN919&lt;TODAY(),M919="In corso"),1,0)</f>
        <v/>
      </c>
      <c r="AP919" s="84">
        <f>IF(B919="","",IF(OR(M919="Vinta",M919="Persa"),0,IF(AL919="Contattare subito",50,0)+IF(AL919="Follow-up scaduto",40,0)+IF(AL919="Lead in stallo",35,0)+IF(AJ919="Hot",30,IF(AJ919="Alta",20,IF(AJ919="Media",10,0)))+IF(AO919=1,10,0)+L919/10+ROW()/100000))</f>
        <v/>
      </c>
    </row>
    <row r="920">
      <c r="A920" s="2">
        <f>IF(B920="","",ROW()-1)</f>
        <v/>
      </c>
      <c r="B920" s="2" t="n"/>
      <c r="C920" s="2" t="n"/>
      <c r="D920" s="2" t="n"/>
      <c r="E920" s="2" t="n"/>
      <c r="F920" s="2" t="n"/>
      <c r="G920" s="2" t="n"/>
      <c r="H920" s="2" t="n"/>
      <c r="I920" s="2" t="n"/>
      <c r="J920" s="2" t="n"/>
      <c r="K920" s="2" t="n"/>
      <c r="L920" s="2">
        <f>IF(K920="","",IF(K920="Nuovo",1,IF(K920="Tentativo contatto",1,IF(K920="Contattato",2,IF(K920="Qualificato",4,IF(K920="Visita fissata",5,IF(K920="Visita effettuata",6,IF(K920="Trattativa",7,IF(K920="Offerta",8,IF(K920="Prenotazione",9,IF(K920="Venduto",10,""))))))))))))</f>
        <v/>
      </c>
      <c r="M920" s="2" t="n"/>
      <c r="N920" s="2">
        <f>IF(L920&gt;=4,1,0)</f>
        <v/>
      </c>
      <c r="O920" s="2">
        <f>IF(L920&gt;=6,1,0)</f>
        <v/>
      </c>
      <c r="P920" s="2">
        <f>IF(L920&gt;=7,1,0)</f>
        <v/>
      </c>
      <c r="Q920" s="2">
        <f>IF(L920&gt;=8,1,0)</f>
        <v/>
      </c>
      <c r="R920" s="2">
        <f>IF(L920&gt;=9,1,0)</f>
        <v/>
      </c>
      <c r="S920" s="2">
        <f>IF(OR(L920=10,M920="Vinta"),1,0)</f>
        <v/>
      </c>
      <c r="T920" s="2">
        <f>IF(M920="Persa",1,0)</f>
        <v/>
      </c>
      <c r="U920" s="2" t="n"/>
      <c r="V920" s="2" t="n"/>
      <c r="W920" s="2" t="n"/>
      <c r="X920" s="2" t="n"/>
      <c r="Y920" s="17" t="n"/>
      <c r="Z920" s="17" t="n"/>
      <c r="AA920" s="17" t="n"/>
      <c r="AB920" s="2" t="n"/>
      <c r="AC920" s="2">
        <f>IF(B920="","",IF(AB920="",TODAY()-B920,AB920-B920))</f>
        <v/>
      </c>
      <c r="AD920" s="2" t="n"/>
      <c r="AE920" s="2" t="n"/>
      <c r="AF920" s="2" t="n"/>
      <c r="AG920" s="37">
        <f>IF(B920="","",MAX(B920,IF(U920="",0,U920),IF(W920="",0,W920),IF(AB920="",0,AB920),IF(AN920="",0,AN920)))</f>
        <v/>
      </c>
      <c r="AH920" s="11">
        <f>IF(AG920="","",TODAY()-AG920)</f>
        <v/>
      </c>
      <c r="AI920" s="11">
        <f>IF(B920="","",MIN(100,IF(J920&gt;=300000,20,IF(J920&gt;=200000,10,5))+IF(OR(C920="Referral",C920="Passaparola"),20,IF(OR(C920="Sito web",C920="LinkedIn",C920="Email marketing"),15,10))+IF(L920&gt;=8,25,IF(L920&gt;=6,18,IF(L920&gt;=4,12,5)))+IF(AND(V920&lt;&gt;"",V920&lt;&gt;"Non risponde",V920&lt;&gt;"Non interessato"),10,0)+IF(X920="Eseguita",10,0)+IF(Z920&gt;0,15,0)))</f>
        <v/>
      </c>
      <c r="AJ920" s="11">
        <f>IF(AI920="","",IF(AI920&gt;=80,"Hot",IF(AI920&gt;=60,"Alta",IF(AI920&gt;=40,"Media","Bassa"))))</f>
        <v/>
      </c>
      <c r="AK920" s="11">
        <f>IF(B920="","",IF(U920="",TODAY()-B920,U920-B920))</f>
        <v/>
      </c>
      <c r="AL920" s="11">
        <f>IF(B920="","",IF(M920="Vinta","Chiusa - vinta",IF(M920="Persa","Chiusa - persa",IF(AND(U920="",TODAY()-B920&gt;1),"Contattare subito",IF(AND(M920="In corso",AH920&gt;7),"Lead in stallo",IF(AND(AN920&lt;&gt;"",AN920&lt;TODAY(),M920="In corso"),"Follow-up scaduto",IF(AND(K920="Offerta",Y920="",W920&lt;&gt;"",TODAY()-W920&gt;3),"Verificare offerta","OK"))))))</f>
        <v/>
      </c>
      <c r="AM920" s="38" t="n"/>
      <c r="AN920" s="39" t="n"/>
      <c r="AO920" s="11">
        <f>IF(AND(AN920&lt;&gt;"",AN920&lt;TODAY(),M920="In corso"),1,0)</f>
        <v/>
      </c>
      <c r="AP920" s="84">
        <f>IF(B920="","",IF(OR(M920="Vinta",M920="Persa"),0,IF(AL920="Contattare subito",50,0)+IF(AL920="Follow-up scaduto",40,0)+IF(AL920="Lead in stallo",35,0)+IF(AJ920="Hot",30,IF(AJ920="Alta",20,IF(AJ920="Media",10,0)))+IF(AO920=1,10,0)+L920/10+ROW()/100000))</f>
        <v/>
      </c>
    </row>
    <row r="921">
      <c r="A921" s="2">
        <f>IF(B921="","",ROW()-1)</f>
        <v/>
      </c>
      <c r="B921" s="2" t="n"/>
      <c r="C921" s="2" t="n"/>
      <c r="D921" s="2" t="n"/>
      <c r="E921" s="2" t="n"/>
      <c r="F921" s="2" t="n"/>
      <c r="G921" s="2" t="n"/>
      <c r="H921" s="2" t="n"/>
      <c r="I921" s="2" t="n"/>
      <c r="J921" s="2" t="n"/>
      <c r="K921" s="2" t="n"/>
      <c r="L921" s="2">
        <f>IF(K921="","",IF(K921="Nuovo",1,IF(K921="Tentativo contatto",1,IF(K921="Contattato",2,IF(K921="Qualificato",4,IF(K921="Visita fissata",5,IF(K921="Visita effettuata",6,IF(K921="Trattativa",7,IF(K921="Offerta",8,IF(K921="Prenotazione",9,IF(K921="Venduto",10,""))))))))))))</f>
        <v/>
      </c>
      <c r="M921" s="2" t="n"/>
      <c r="N921" s="2">
        <f>IF(L921&gt;=4,1,0)</f>
        <v/>
      </c>
      <c r="O921" s="2">
        <f>IF(L921&gt;=6,1,0)</f>
        <v/>
      </c>
      <c r="P921" s="2">
        <f>IF(L921&gt;=7,1,0)</f>
        <v/>
      </c>
      <c r="Q921" s="2">
        <f>IF(L921&gt;=8,1,0)</f>
        <v/>
      </c>
      <c r="R921" s="2">
        <f>IF(L921&gt;=9,1,0)</f>
        <v/>
      </c>
      <c r="S921" s="2">
        <f>IF(OR(L921=10,M921="Vinta"),1,0)</f>
        <v/>
      </c>
      <c r="T921" s="2">
        <f>IF(M921="Persa",1,0)</f>
        <v/>
      </c>
      <c r="U921" s="2" t="n"/>
      <c r="V921" s="2" t="n"/>
      <c r="W921" s="2" t="n"/>
      <c r="X921" s="2" t="n"/>
      <c r="Y921" s="17" t="n"/>
      <c r="Z921" s="17" t="n"/>
      <c r="AA921" s="17" t="n"/>
      <c r="AB921" s="2" t="n"/>
      <c r="AC921" s="2">
        <f>IF(B921="","",IF(AB921="",TODAY()-B921,AB921-B921))</f>
        <v/>
      </c>
      <c r="AD921" s="2" t="n"/>
      <c r="AE921" s="2" t="n"/>
      <c r="AF921" s="2" t="n"/>
      <c r="AG921" s="37">
        <f>IF(B921="","",MAX(B921,IF(U921="",0,U921),IF(W921="",0,W921),IF(AB921="",0,AB921),IF(AN921="",0,AN921)))</f>
        <v/>
      </c>
      <c r="AH921" s="11">
        <f>IF(AG921="","",TODAY()-AG921)</f>
        <v/>
      </c>
      <c r="AI921" s="11">
        <f>IF(B921="","",MIN(100,IF(J921&gt;=300000,20,IF(J921&gt;=200000,10,5))+IF(OR(C921="Referral",C921="Passaparola"),20,IF(OR(C921="Sito web",C921="LinkedIn",C921="Email marketing"),15,10))+IF(L921&gt;=8,25,IF(L921&gt;=6,18,IF(L921&gt;=4,12,5)))+IF(AND(V921&lt;&gt;"",V921&lt;&gt;"Non risponde",V921&lt;&gt;"Non interessato"),10,0)+IF(X921="Eseguita",10,0)+IF(Z921&gt;0,15,0)))</f>
        <v/>
      </c>
      <c r="AJ921" s="11">
        <f>IF(AI921="","",IF(AI921&gt;=80,"Hot",IF(AI921&gt;=60,"Alta",IF(AI921&gt;=40,"Media","Bassa"))))</f>
        <v/>
      </c>
      <c r="AK921" s="11">
        <f>IF(B921="","",IF(U921="",TODAY()-B921,U921-B921))</f>
        <v/>
      </c>
      <c r="AL921" s="11">
        <f>IF(B921="","",IF(M921="Vinta","Chiusa - vinta",IF(M921="Persa","Chiusa - persa",IF(AND(U921="",TODAY()-B921&gt;1),"Contattare subito",IF(AND(M921="In corso",AH921&gt;7),"Lead in stallo",IF(AND(AN921&lt;&gt;"",AN921&lt;TODAY(),M921="In corso"),"Follow-up scaduto",IF(AND(K921="Offerta",Y921="",W921&lt;&gt;"",TODAY()-W921&gt;3),"Verificare offerta","OK"))))))</f>
        <v/>
      </c>
      <c r="AM921" s="38" t="n"/>
      <c r="AN921" s="39" t="n"/>
      <c r="AO921" s="11">
        <f>IF(AND(AN921&lt;&gt;"",AN921&lt;TODAY(),M921="In corso"),1,0)</f>
        <v/>
      </c>
      <c r="AP921" s="84">
        <f>IF(B921="","",IF(OR(M921="Vinta",M921="Persa"),0,IF(AL921="Contattare subito",50,0)+IF(AL921="Follow-up scaduto",40,0)+IF(AL921="Lead in stallo",35,0)+IF(AJ921="Hot",30,IF(AJ921="Alta",20,IF(AJ921="Media",10,0)))+IF(AO921=1,10,0)+L921/10+ROW()/100000))</f>
        <v/>
      </c>
    </row>
    <row r="922">
      <c r="A922" s="2">
        <f>IF(B922="","",ROW()-1)</f>
        <v/>
      </c>
      <c r="B922" s="2" t="n"/>
      <c r="C922" s="2" t="n"/>
      <c r="D922" s="2" t="n"/>
      <c r="E922" s="2" t="n"/>
      <c r="F922" s="2" t="n"/>
      <c r="G922" s="2" t="n"/>
      <c r="H922" s="2" t="n"/>
      <c r="I922" s="2" t="n"/>
      <c r="J922" s="2" t="n"/>
      <c r="K922" s="2" t="n"/>
      <c r="L922" s="2">
        <f>IF(K922="","",IF(K922="Nuovo",1,IF(K922="Tentativo contatto",1,IF(K922="Contattato",2,IF(K922="Qualificato",4,IF(K922="Visita fissata",5,IF(K922="Visita effettuata",6,IF(K922="Trattativa",7,IF(K922="Offerta",8,IF(K922="Prenotazione",9,IF(K922="Venduto",10,""))))))))))))</f>
        <v/>
      </c>
      <c r="M922" s="2" t="n"/>
      <c r="N922" s="2">
        <f>IF(L922&gt;=4,1,0)</f>
        <v/>
      </c>
      <c r="O922" s="2">
        <f>IF(L922&gt;=6,1,0)</f>
        <v/>
      </c>
      <c r="P922" s="2">
        <f>IF(L922&gt;=7,1,0)</f>
        <v/>
      </c>
      <c r="Q922" s="2">
        <f>IF(L922&gt;=8,1,0)</f>
        <v/>
      </c>
      <c r="R922" s="2">
        <f>IF(L922&gt;=9,1,0)</f>
        <v/>
      </c>
      <c r="S922" s="2">
        <f>IF(OR(L922=10,M922="Vinta"),1,0)</f>
        <v/>
      </c>
      <c r="T922" s="2">
        <f>IF(M922="Persa",1,0)</f>
        <v/>
      </c>
      <c r="U922" s="2" t="n"/>
      <c r="V922" s="2" t="n"/>
      <c r="W922" s="2" t="n"/>
      <c r="X922" s="2" t="n"/>
      <c r="Y922" s="17" t="n"/>
      <c r="Z922" s="17" t="n"/>
      <c r="AA922" s="17" t="n"/>
      <c r="AB922" s="2" t="n"/>
      <c r="AC922" s="2">
        <f>IF(B922="","",IF(AB922="",TODAY()-B922,AB922-B922))</f>
        <v/>
      </c>
      <c r="AD922" s="2" t="n"/>
      <c r="AE922" s="2" t="n"/>
      <c r="AF922" s="2" t="n"/>
      <c r="AG922" s="37">
        <f>IF(B922="","",MAX(B922,IF(U922="",0,U922),IF(W922="",0,W922),IF(AB922="",0,AB922),IF(AN922="",0,AN922)))</f>
        <v/>
      </c>
      <c r="AH922" s="11">
        <f>IF(AG922="","",TODAY()-AG922)</f>
        <v/>
      </c>
      <c r="AI922" s="11">
        <f>IF(B922="","",MIN(100,IF(J922&gt;=300000,20,IF(J922&gt;=200000,10,5))+IF(OR(C922="Referral",C922="Passaparola"),20,IF(OR(C922="Sito web",C922="LinkedIn",C922="Email marketing"),15,10))+IF(L922&gt;=8,25,IF(L922&gt;=6,18,IF(L922&gt;=4,12,5)))+IF(AND(V922&lt;&gt;"",V922&lt;&gt;"Non risponde",V922&lt;&gt;"Non interessato"),10,0)+IF(X922="Eseguita",10,0)+IF(Z922&gt;0,15,0)))</f>
        <v/>
      </c>
      <c r="AJ922" s="11">
        <f>IF(AI922="","",IF(AI922&gt;=80,"Hot",IF(AI922&gt;=60,"Alta",IF(AI922&gt;=40,"Media","Bassa"))))</f>
        <v/>
      </c>
      <c r="AK922" s="11">
        <f>IF(B922="","",IF(U922="",TODAY()-B922,U922-B922))</f>
        <v/>
      </c>
      <c r="AL922" s="11">
        <f>IF(B922="","",IF(M922="Vinta","Chiusa - vinta",IF(M922="Persa","Chiusa - persa",IF(AND(U922="",TODAY()-B922&gt;1),"Contattare subito",IF(AND(M922="In corso",AH922&gt;7),"Lead in stallo",IF(AND(AN922&lt;&gt;"",AN922&lt;TODAY(),M922="In corso"),"Follow-up scaduto",IF(AND(K922="Offerta",Y922="",W922&lt;&gt;"",TODAY()-W922&gt;3),"Verificare offerta","OK"))))))</f>
        <v/>
      </c>
      <c r="AM922" s="38" t="n"/>
      <c r="AN922" s="39" t="n"/>
      <c r="AO922" s="11">
        <f>IF(AND(AN922&lt;&gt;"",AN922&lt;TODAY(),M922="In corso"),1,0)</f>
        <v/>
      </c>
      <c r="AP922" s="84">
        <f>IF(B922="","",IF(OR(M922="Vinta",M922="Persa"),0,IF(AL922="Contattare subito",50,0)+IF(AL922="Follow-up scaduto",40,0)+IF(AL922="Lead in stallo",35,0)+IF(AJ922="Hot",30,IF(AJ922="Alta",20,IF(AJ922="Media",10,0)))+IF(AO922=1,10,0)+L922/10+ROW()/100000))</f>
        <v/>
      </c>
    </row>
    <row r="923">
      <c r="A923" s="2">
        <f>IF(B923="","",ROW()-1)</f>
        <v/>
      </c>
      <c r="B923" s="2" t="n"/>
      <c r="C923" s="2" t="n"/>
      <c r="D923" s="2" t="n"/>
      <c r="E923" s="2" t="n"/>
      <c r="F923" s="2" t="n"/>
      <c r="G923" s="2" t="n"/>
      <c r="H923" s="2" t="n"/>
      <c r="I923" s="2" t="n"/>
      <c r="J923" s="2" t="n"/>
      <c r="K923" s="2" t="n"/>
      <c r="L923" s="2">
        <f>IF(K923="","",IF(K923="Nuovo",1,IF(K923="Tentativo contatto",1,IF(K923="Contattato",2,IF(K923="Qualificato",4,IF(K923="Visita fissata",5,IF(K923="Visita effettuata",6,IF(K923="Trattativa",7,IF(K923="Offerta",8,IF(K923="Prenotazione",9,IF(K923="Venduto",10,""))))))))))))</f>
        <v/>
      </c>
      <c r="M923" s="2" t="n"/>
      <c r="N923" s="2">
        <f>IF(L923&gt;=4,1,0)</f>
        <v/>
      </c>
      <c r="O923" s="2">
        <f>IF(L923&gt;=6,1,0)</f>
        <v/>
      </c>
      <c r="P923" s="2">
        <f>IF(L923&gt;=7,1,0)</f>
        <v/>
      </c>
      <c r="Q923" s="2">
        <f>IF(L923&gt;=8,1,0)</f>
        <v/>
      </c>
      <c r="R923" s="2">
        <f>IF(L923&gt;=9,1,0)</f>
        <v/>
      </c>
      <c r="S923" s="2">
        <f>IF(OR(L923=10,M923="Vinta"),1,0)</f>
        <v/>
      </c>
      <c r="T923" s="2">
        <f>IF(M923="Persa",1,0)</f>
        <v/>
      </c>
      <c r="U923" s="2" t="n"/>
      <c r="V923" s="2" t="n"/>
      <c r="W923" s="2" t="n"/>
      <c r="X923" s="2" t="n"/>
      <c r="Y923" s="17" t="n"/>
      <c r="Z923" s="17" t="n"/>
      <c r="AA923" s="17" t="n"/>
      <c r="AB923" s="2" t="n"/>
      <c r="AC923" s="2">
        <f>IF(B923="","",IF(AB923="",TODAY()-B923,AB923-B923))</f>
        <v/>
      </c>
      <c r="AD923" s="2" t="n"/>
      <c r="AE923" s="2" t="n"/>
      <c r="AF923" s="2" t="n"/>
      <c r="AG923" s="37">
        <f>IF(B923="","",MAX(B923,IF(U923="",0,U923),IF(W923="",0,W923),IF(AB923="",0,AB923),IF(AN923="",0,AN923)))</f>
        <v/>
      </c>
      <c r="AH923" s="11">
        <f>IF(AG923="","",TODAY()-AG923)</f>
        <v/>
      </c>
      <c r="AI923" s="11">
        <f>IF(B923="","",MIN(100,IF(J923&gt;=300000,20,IF(J923&gt;=200000,10,5))+IF(OR(C923="Referral",C923="Passaparola"),20,IF(OR(C923="Sito web",C923="LinkedIn",C923="Email marketing"),15,10))+IF(L923&gt;=8,25,IF(L923&gt;=6,18,IF(L923&gt;=4,12,5)))+IF(AND(V923&lt;&gt;"",V923&lt;&gt;"Non risponde",V923&lt;&gt;"Non interessato"),10,0)+IF(X923="Eseguita",10,0)+IF(Z923&gt;0,15,0)))</f>
        <v/>
      </c>
      <c r="AJ923" s="11">
        <f>IF(AI923="","",IF(AI923&gt;=80,"Hot",IF(AI923&gt;=60,"Alta",IF(AI923&gt;=40,"Media","Bassa"))))</f>
        <v/>
      </c>
      <c r="AK923" s="11">
        <f>IF(B923="","",IF(U923="",TODAY()-B923,U923-B923))</f>
        <v/>
      </c>
      <c r="AL923" s="11">
        <f>IF(B923="","",IF(M923="Vinta","Chiusa - vinta",IF(M923="Persa","Chiusa - persa",IF(AND(U923="",TODAY()-B923&gt;1),"Contattare subito",IF(AND(M923="In corso",AH923&gt;7),"Lead in stallo",IF(AND(AN923&lt;&gt;"",AN923&lt;TODAY(),M923="In corso"),"Follow-up scaduto",IF(AND(K923="Offerta",Y923="",W923&lt;&gt;"",TODAY()-W923&gt;3),"Verificare offerta","OK"))))))</f>
        <v/>
      </c>
      <c r="AM923" s="38" t="n"/>
      <c r="AN923" s="39" t="n"/>
      <c r="AO923" s="11">
        <f>IF(AND(AN923&lt;&gt;"",AN923&lt;TODAY(),M923="In corso"),1,0)</f>
        <v/>
      </c>
      <c r="AP923" s="84">
        <f>IF(B923="","",IF(OR(M923="Vinta",M923="Persa"),0,IF(AL923="Contattare subito",50,0)+IF(AL923="Follow-up scaduto",40,0)+IF(AL923="Lead in stallo",35,0)+IF(AJ923="Hot",30,IF(AJ923="Alta",20,IF(AJ923="Media",10,0)))+IF(AO923=1,10,0)+L923/10+ROW()/100000))</f>
        <v/>
      </c>
    </row>
    <row r="924">
      <c r="A924" s="2">
        <f>IF(B924="","",ROW()-1)</f>
        <v/>
      </c>
      <c r="B924" s="2" t="n"/>
      <c r="C924" s="2" t="n"/>
      <c r="D924" s="2" t="n"/>
      <c r="E924" s="2" t="n"/>
      <c r="F924" s="2" t="n"/>
      <c r="G924" s="2" t="n"/>
      <c r="H924" s="2" t="n"/>
      <c r="I924" s="2" t="n"/>
      <c r="J924" s="2" t="n"/>
      <c r="K924" s="2" t="n"/>
      <c r="L924" s="2">
        <f>IF(K924="","",IF(K924="Nuovo",1,IF(K924="Tentativo contatto",1,IF(K924="Contattato",2,IF(K924="Qualificato",4,IF(K924="Visita fissata",5,IF(K924="Visita effettuata",6,IF(K924="Trattativa",7,IF(K924="Offerta",8,IF(K924="Prenotazione",9,IF(K924="Venduto",10,""))))))))))))</f>
        <v/>
      </c>
      <c r="M924" s="2" t="n"/>
      <c r="N924" s="2">
        <f>IF(L924&gt;=4,1,0)</f>
        <v/>
      </c>
      <c r="O924" s="2">
        <f>IF(L924&gt;=6,1,0)</f>
        <v/>
      </c>
      <c r="P924" s="2">
        <f>IF(L924&gt;=7,1,0)</f>
        <v/>
      </c>
      <c r="Q924" s="2">
        <f>IF(L924&gt;=8,1,0)</f>
        <v/>
      </c>
      <c r="R924" s="2">
        <f>IF(L924&gt;=9,1,0)</f>
        <v/>
      </c>
      <c r="S924" s="2">
        <f>IF(OR(L924=10,M924="Vinta"),1,0)</f>
        <v/>
      </c>
      <c r="T924" s="2">
        <f>IF(M924="Persa",1,0)</f>
        <v/>
      </c>
      <c r="U924" s="2" t="n"/>
      <c r="V924" s="2" t="n"/>
      <c r="W924" s="2" t="n"/>
      <c r="X924" s="2" t="n"/>
      <c r="Y924" s="17" t="n"/>
      <c r="Z924" s="17" t="n"/>
      <c r="AA924" s="17" t="n"/>
      <c r="AB924" s="2" t="n"/>
      <c r="AC924" s="2">
        <f>IF(B924="","",IF(AB924="",TODAY()-B924,AB924-B924))</f>
        <v/>
      </c>
      <c r="AD924" s="2" t="n"/>
      <c r="AE924" s="2" t="n"/>
      <c r="AF924" s="2" t="n"/>
      <c r="AG924" s="37">
        <f>IF(B924="","",MAX(B924,IF(U924="",0,U924),IF(W924="",0,W924),IF(AB924="",0,AB924),IF(AN924="",0,AN924)))</f>
        <v/>
      </c>
      <c r="AH924" s="11">
        <f>IF(AG924="","",TODAY()-AG924)</f>
        <v/>
      </c>
      <c r="AI924" s="11">
        <f>IF(B924="","",MIN(100,IF(J924&gt;=300000,20,IF(J924&gt;=200000,10,5))+IF(OR(C924="Referral",C924="Passaparola"),20,IF(OR(C924="Sito web",C924="LinkedIn",C924="Email marketing"),15,10))+IF(L924&gt;=8,25,IF(L924&gt;=6,18,IF(L924&gt;=4,12,5)))+IF(AND(V924&lt;&gt;"",V924&lt;&gt;"Non risponde",V924&lt;&gt;"Non interessato"),10,0)+IF(X924="Eseguita",10,0)+IF(Z924&gt;0,15,0)))</f>
        <v/>
      </c>
      <c r="AJ924" s="11">
        <f>IF(AI924="","",IF(AI924&gt;=80,"Hot",IF(AI924&gt;=60,"Alta",IF(AI924&gt;=40,"Media","Bassa"))))</f>
        <v/>
      </c>
      <c r="AK924" s="11">
        <f>IF(B924="","",IF(U924="",TODAY()-B924,U924-B924))</f>
        <v/>
      </c>
      <c r="AL924" s="11">
        <f>IF(B924="","",IF(M924="Vinta","Chiusa - vinta",IF(M924="Persa","Chiusa - persa",IF(AND(U924="",TODAY()-B924&gt;1),"Contattare subito",IF(AND(M924="In corso",AH924&gt;7),"Lead in stallo",IF(AND(AN924&lt;&gt;"",AN924&lt;TODAY(),M924="In corso"),"Follow-up scaduto",IF(AND(K924="Offerta",Y924="",W924&lt;&gt;"",TODAY()-W924&gt;3),"Verificare offerta","OK"))))))</f>
        <v/>
      </c>
      <c r="AM924" s="38" t="n"/>
      <c r="AN924" s="39" t="n"/>
      <c r="AO924" s="11">
        <f>IF(AND(AN924&lt;&gt;"",AN924&lt;TODAY(),M924="In corso"),1,0)</f>
        <v/>
      </c>
      <c r="AP924" s="84">
        <f>IF(B924="","",IF(OR(M924="Vinta",M924="Persa"),0,IF(AL924="Contattare subito",50,0)+IF(AL924="Follow-up scaduto",40,0)+IF(AL924="Lead in stallo",35,0)+IF(AJ924="Hot",30,IF(AJ924="Alta",20,IF(AJ924="Media",10,0)))+IF(AO924=1,10,0)+L924/10+ROW()/100000))</f>
        <v/>
      </c>
    </row>
    <row r="925">
      <c r="A925" s="2">
        <f>IF(B925="","",ROW()-1)</f>
        <v/>
      </c>
      <c r="B925" s="2" t="n"/>
      <c r="C925" s="2" t="n"/>
      <c r="D925" s="2" t="n"/>
      <c r="E925" s="2" t="n"/>
      <c r="F925" s="2" t="n"/>
      <c r="G925" s="2" t="n"/>
      <c r="H925" s="2" t="n"/>
      <c r="I925" s="2" t="n"/>
      <c r="J925" s="2" t="n"/>
      <c r="K925" s="2" t="n"/>
      <c r="L925" s="2">
        <f>IF(K925="","",IF(K925="Nuovo",1,IF(K925="Tentativo contatto",1,IF(K925="Contattato",2,IF(K925="Qualificato",4,IF(K925="Visita fissata",5,IF(K925="Visita effettuata",6,IF(K925="Trattativa",7,IF(K925="Offerta",8,IF(K925="Prenotazione",9,IF(K925="Venduto",10,""))))))))))))</f>
        <v/>
      </c>
      <c r="M925" s="2" t="n"/>
      <c r="N925" s="2">
        <f>IF(L925&gt;=4,1,0)</f>
        <v/>
      </c>
      <c r="O925" s="2">
        <f>IF(L925&gt;=6,1,0)</f>
        <v/>
      </c>
      <c r="P925" s="2">
        <f>IF(L925&gt;=7,1,0)</f>
        <v/>
      </c>
      <c r="Q925" s="2">
        <f>IF(L925&gt;=8,1,0)</f>
        <v/>
      </c>
      <c r="R925" s="2">
        <f>IF(L925&gt;=9,1,0)</f>
        <v/>
      </c>
      <c r="S925" s="2">
        <f>IF(OR(L925=10,M925="Vinta"),1,0)</f>
        <v/>
      </c>
      <c r="T925" s="2">
        <f>IF(M925="Persa",1,0)</f>
        <v/>
      </c>
      <c r="U925" s="2" t="n"/>
      <c r="V925" s="2" t="n"/>
      <c r="W925" s="2" t="n"/>
      <c r="X925" s="2" t="n"/>
      <c r="Y925" s="17" t="n"/>
      <c r="Z925" s="17" t="n"/>
      <c r="AA925" s="17" t="n"/>
      <c r="AB925" s="2" t="n"/>
      <c r="AC925" s="2">
        <f>IF(B925="","",IF(AB925="",TODAY()-B925,AB925-B925))</f>
        <v/>
      </c>
      <c r="AD925" s="2" t="n"/>
      <c r="AE925" s="2" t="n"/>
      <c r="AF925" s="2" t="n"/>
      <c r="AG925" s="37">
        <f>IF(B925="","",MAX(B925,IF(U925="",0,U925),IF(W925="",0,W925),IF(AB925="",0,AB925),IF(AN925="",0,AN925)))</f>
        <v/>
      </c>
      <c r="AH925" s="11">
        <f>IF(AG925="","",TODAY()-AG925)</f>
        <v/>
      </c>
      <c r="AI925" s="11">
        <f>IF(B925="","",MIN(100,IF(J925&gt;=300000,20,IF(J925&gt;=200000,10,5))+IF(OR(C925="Referral",C925="Passaparola"),20,IF(OR(C925="Sito web",C925="LinkedIn",C925="Email marketing"),15,10))+IF(L925&gt;=8,25,IF(L925&gt;=6,18,IF(L925&gt;=4,12,5)))+IF(AND(V925&lt;&gt;"",V925&lt;&gt;"Non risponde",V925&lt;&gt;"Non interessato"),10,0)+IF(X925="Eseguita",10,0)+IF(Z925&gt;0,15,0)))</f>
        <v/>
      </c>
      <c r="AJ925" s="11">
        <f>IF(AI925="","",IF(AI925&gt;=80,"Hot",IF(AI925&gt;=60,"Alta",IF(AI925&gt;=40,"Media","Bassa"))))</f>
        <v/>
      </c>
      <c r="AK925" s="11">
        <f>IF(B925="","",IF(U925="",TODAY()-B925,U925-B925))</f>
        <v/>
      </c>
      <c r="AL925" s="11">
        <f>IF(B925="","",IF(M925="Vinta","Chiusa - vinta",IF(M925="Persa","Chiusa - persa",IF(AND(U925="",TODAY()-B925&gt;1),"Contattare subito",IF(AND(M925="In corso",AH925&gt;7),"Lead in stallo",IF(AND(AN925&lt;&gt;"",AN925&lt;TODAY(),M925="In corso"),"Follow-up scaduto",IF(AND(K925="Offerta",Y925="",W925&lt;&gt;"",TODAY()-W925&gt;3),"Verificare offerta","OK"))))))</f>
        <v/>
      </c>
      <c r="AM925" s="38" t="n"/>
      <c r="AN925" s="39" t="n"/>
      <c r="AO925" s="11">
        <f>IF(AND(AN925&lt;&gt;"",AN925&lt;TODAY(),M925="In corso"),1,0)</f>
        <v/>
      </c>
      <c r="AP925" s="84">
        <f>IF(B925="","",IF(OR(M925="Vinta",M925="Persa"),0,IF(AL925="Contattare subito",50,0)+IF(AL925="Follow-up scaduto",40,0)+IF(AL925="Lead in stallo",35,0)+IF(AJ925="Hot",30,IF(AJ925="Alta",20,IF(AJ925="Media",10,0)))+IF(AO925=1,10,0)+L925/10+ROW()/100000))</f>
        <v/>
      </c>
    </row>
    <row r="926">
      <c r="A926" s="2">
        <f>IF(B926="","",ROW()-1)</f>
        <v/>
      </c>
      <c r="B926" s="2" t="n"/>
      <c r="C926" s="2" t="n"/>
      <c r="D926" s="2" t="n"/>
      <c r="E926" s="2" t="n"/>
      <c r="F926" s="2" t="n"/>
      <c r="G926" s="2" t="n"/>
      <c r="H926" s="2" t="n"/>
      <c r="I926" s="2" t="n"/>
      <c r="J926" s="2" t="n"/>
      <c r="K926" s="2" t="n"/>
      <c r="L926" s="2">
        <f>IF(K926="","",IF(K926="Nuovo",1,IF(K926="Tentativo contatto",1,IF(K926="Contattato",2,IF(K926="Qualificato",4,IF(K926="Visita fissata",5,IF(K926="Visita effettuata",6,IF(K926="Trattativa",7,IF(K926="Offerta",8,IF(K926="Prenotazione",9,IF(K926="Venduto",10,""))))))))))))</f>
        <v/>
      </c>
      <c r="M926" s="2" t="n"/>
      <c r="N926" s="2">
        <f>IF(L926&gt;=4,1,0)</f>
        <v/>
      </c>
      <c r="O926" s="2">
        <f>IF(L926&gt;=6,1,0)</f>
        <v/>
      </c>
      <c r="P926" s="2">
        <f>IF(L926&gt;=7,1,0)</f>
        <v/>
      </c>
      <c r="Q926" s="2">
        <f>IF(L926&gt;=8,1,0)</f>
        <v/>
      </c>
      <c r="R926" s="2">
        <f>IF(L926&gt;=9,1,0)</f>
        <v/>
      </c>
      <c r="S926" s="2">
        <f>IF(OR(L926=10,M926="Vinta"),1,0)</f>
        <v/>
      </c>
      <c r="T926" s="2">
        <f>IF(M926="Persa",1,0)</f>
        <v/>
      </c>
      <c r="U926" s="2" t="n"/>
      <c r="V926" s="2" t="n"/>
      <c r="W926" s="2" t="n"/>
      <c r="X926" s="2" t="n"/>
      <c r="Y926" s="17" t="n"/>
      <c r="Z926" s="17" t="n"/>
      <c r="AA926" s="17" t="n"/>
      <c r="AB926" s="2" t="n"/>
      <c r="AC926" s="2">
        <f>IF(B926="","",IF(AB926="",TODAY()-B926,AB926-B926))</f>
        <v/>
      </c>
      <c r="AD926" s="2" t="n"/>
      <c r="AE926" s="2" t="n"/>
      <c r="AF926" s="2" t="n"/>
      <c r="AG926" s="37">
        <f>IF(B926="","",MAX(B926,IF(U926="",0,U926),IF(W926="",0,W926),IF(AB926="",0,AB926),IF(AN926="",0,AN926)))</f>
        <v/>
      </c>
      <c r="AH926" s="11">
        <f>IF(AG926="","",TODAY()-AG926)</f>
        <v/>
      </c>
      <c r="AI926" s="11">
        <f>IF(B926="","",MIN(100,IF(J926&gt;=300000,20,IF(J926&gt;=200000,10,5))+IF(OR(C926="Referral",C926="Passaparola"),20,IF(OR(C926="Sito web",C926="LinkedIn",C926="Email marketing"),15,10))+IF(L926&gt;=8,25,IF(L926&gt;=6,18,IF(L926&gt;=4,12,5)))+IF(AND(V926&lt;&gt;"",V926&lt;&gt;"Non risponde",V926&lt;&gt;"Non interessato"),10,0)+IF(X926="Eseguita",10,0)+IF(Z926&gt;0,15,0)))</f>
        <v/>
      </c>
      <c r="AJ926" s="11">
        <f>IF(AI926="","",IF(AI926&gt;=80,"Hot",IF(AI926&gt;=60,"Alta",IF(AI926&gt;=40,"Media","Bassa"))))</f>
        <v/>
      </c>
      <c r="AK926" s="11">
        <f>IF(B926="","",IF(U926="",TODAY()-B926,U926-B926))</f>
        <v/>
      </c>
      <c r="AL926" s="11">
        <f>IF(B926="","",IF(M926="Vinta","Chiusa - vinta",IF(M926="Persa","Chiusa - persa",IF(AND(U926="",TODAY()-B926&gt;1),"Contattare subito",IF(AND(M926="In corso",AH926&gt;7),"Lead in stallo",IF(AND(AN926&lt;&gt;"",AN926&lt;TODAY(),M926="In corso"),"Follow-up scaduto",IF(AND(K926="Offerta",Y926="",W926&lt;&gt;"",TODAY()-W926&gt;3),"Verificare offerta","OK"))))))</f>
        <v/>
      </c>
      <c r="AM926" s="38" t="n"/>
      <c r="AN926" s="39" t="n"/>
      <c r="AO926" s="11">
        <f>IF(AND(AN926&lt;&gt;"",AN926&lt;TODAY(),M926="In corso"),1,0)</f>
        <v/>
      </c>
      <c r="AP926" s="84">
        <f>IF(B926="","",IF(OR(M926="Vinta",M926="Persa"),0,IF(AL926="Contattare subito",50,0)+IF(AL926="Follow-up scaduto",40,0)+IF(AL926="Lead in stallo",35,0)+IF(AJ926="Hot",30,IF(AJ926="Alta",20,IF(AJ926="Media",10,0)))+IF(AO926=1,10,0)+L926/10+ROW()/100000))</f>
        <v/>
      </c>
    </row>
    <row r="927">
      <c r="A927" s="2">
        <f>IF(B927="","",ROW()-1)</f>
        <v/>
      </c>
      <c r="B927" s="2" t="n"/>
      <c r="C927" s="2" t="n"/>
      <c r="D927" s="2" t="n"/>
      <c r="E927" s="2" t="n"/>
      <c r="F927" s="2" t="n"/>
      <c r="G927" s="2" t="n"/>
      <c r="H927" s="2" t="n"/>
      <c r="I927" s="2" t="n"/>
      <c r="J927" s="2" t="n"/>
      <c r="K927" s="2" t="n"/>
      <c r="L927" s="2">
        <f>IF(K927="","",IF(K927="Nuovo",1,IF(K927="Tentativo contatto",1,IF(K927="Contattato",2,IF(K927="Qualificato",4,IF(K927="Visita fissata",5,IF(K927="Visita effettuata",6,IF(K927="Trattativa",7,IF(K927="Offerta",8,IF(K927="Prenotazione",9,IF(K927="Venduto",10,""))))))))))))</f>
        <v/>
      </c>
      <c r="M927" s="2" t="n"/>
      <c r="N927" s="2">
        <f>IF(L927&gt;=4,1,0)</f>
        <v/>
      </c>
      <c r="O927" s="2">
        <f>IF(L927&gt;=6,1,0)</f>
        <v/>
      </c>
      <c r="P927" s="2">
        <f>IF(L927&gt;=7,1,0)</f>
        <v/>
      </c>
      <c r="Q927" s="2">
        <f>IF(L927&gt;=8,1,0)</f>
        <v/>
      </c>
      <c r="R927" s="2">
        <f>IF(L927&gt;=9,1,0)</f>
        <v/>
      </c>
      <c r="S927" s="2">
        <f>IF(OR(L927=10,M927="Vinta"),1,0)</f>
        <v/>
      </c>
      <c r="T927" s="2">
        <f>IF(M927="Persa",1,0)</f>
        <v/>
      </c>
      <c r="U927" s="2" t="n"/>
      <c r="V927" s="2" t="n"/>
      <c r="W927" s="2" t="n"/>
      <c r="X927" s="2" t="n"/>
      <c r="Y927" s="17" t="n"/>
      <c r="Z927" s="17" t="n"/>
      <c r="AA927" s="17" t="n"/>
      <c r="AB927" s="2" t="n"/>
      <c r="AC927" s="2">
        <f>IF(B927="","",IF(AB927="",TODAY()-B927,AB927-B927))</f>
        <v/>
      </c>
      <c r="AD927" s="2" t="n"/>
      <c r="AE927" s="2" t="n"/>
      <c r="AF927" s="2" t="n"/>
      <c r="AG927" s="37">
        <f>IF(B927="","",MAX(B927,IF(U927="",0,U927),IF(W927="",0,W927),IF(AB927="",0,AB927),IF(AN927="",0,AN927)))</f>
        <v/>
      </c>
      <c r="AH927" s="11">
        <f>IF(AG927="","",TODAY()-AG927)</f>
        <v/>
      </c>
      <c r="AI927" s="11">
        <f>IF(B927="","",MIN(100,IF(J927&gt;=300000,20,IF(J927&gt;=200000,10,5))+IF(OR(C927="Referral",C927="Passaparola"),20,IF(OR(C927="Sito web",C927="LinkedIn",C927="Email marketing"),15,10))+IF(L927&gt;=8,25,IF(L927&gt;=6,18,IF(L927&gt;=4,12,5)))+IF(AND(V927&lt;&gt;"",V927&lt;&gt;"Non risponde",V927&lt;&gt;"Non interessato"),10,0)+IF(X927="Eseguita",10,0)+IF(Z927&gt;0,15,0)))</f>
        <v/>
      </c>
      <c r="AJ927" s="11">
        <f>IF(AI927="","",IF(AI927&gt;=80,"Hot",IF(AI927&gt;=60,"Alta",IF(AI927&gt;=40,"Media","Bassa"))))</f>
        <v/>
      </c>
      <c r="AK927" s="11">
        <f>IF(B927="","",IF(U927="",TODAY()-B927,U927-B927))</f>
        <v/>
      </c>
      <c r="AL927" s="11">
        <f>IF(B927="","",IF(M927="Vinta","Chiusa - vinta",IF(M927="Persa","Chiusa - persa",IF(AND(U927="",TODAY()-B927&gt;1),"Contattare subito",IF(AND(M927="In corso",AH927&gt;7),"Lead in stallo",IF(AND(AN927&lt;&gt;"",AN927&lt;TODAY(),M927="In corso"),"Follow-up scaduto",IF(AND(K927="Offerta",Y927="",W927&lt;&gt;"",TODAY()-W927&gt;3),"Verificare offerta","OK"))))))</f>
        <v/>
      </c>
      <c r="AM927" s="38" t="n"/>
      <c r="AN927" s="39" t="n"/>
      <c r="AO927" s="11">
        <f>IF(AND(AN927&lt;&gt;"",AN927&lt;TODAY(),M927="In corso"),1,0)</f>
        <v/>
      </c>
      <c r="AP927" s="84">
        <f>IF(B927="","",IF(OR(M927="Vinta",M927="Persa"),0,IF(AL927="Contattare subito",50,0)+IF(AL927="Follow-up scaduto",40,0)+IF(AL927="Lead in stallo",35,0)+IF(AJ927="Hot",30,IF(AJ927="Alta",20,IF(AJ927="Media",10,0)))+IF(AO927=1,10,0)+L927/10+ROW()/100000))</f>
        <v/>
      </c>
    </row>
    <row r="928">
      <c r="A928" s="2">
        <f>IF(B928="","",ROW()-1)</f>
        <v/>
      </c>
      <c r="B928" s="2" t="n"/>
      <c r="C928" s="2" t="n"/>
      <c r="D928" s="2" t="n"/>
      <c r="E928" s="2" t="n"/>
      <c r="F928" s="2" t="n"/>
      <c r="G928" s="2" t="n"/>
      <c r="H928" s="2" t="n"/>
      <c r="I928" s="2" t="n"/>
      <c r="J928" s="2" t="n"/>
      <c r="K928" s="2" t="n"/>
      <c r="L928" s="2">
        <f>IF(K928="","",IF(K928="Nuovo",1,IF(K928="Tentativo contatto",1,IF(K928="Contattato",2,IF(K928="Qualificato",4,IF(K928="Visita fissata",5,IF(K928="Visita effettuata",6,IF(K928="Trattativa",7,IF(K928="Offerta",8,IF(K928="Prenotazione",9,IF(K928="Venduto",10,""))))))))))))</f>
        <v/>
      </c>
      <c r="M928" s="2" t="n"/>
      <c r="N928" s="2">
        <f>IF(L928&gt;=4,1,0)</f>
        <v/>
      </c>
      <c r="O928" s="2">
        <f>IF(L928&gt;=6,1,0)</f>
        <v/>
      </c>
      <c r="P928" s="2">
        <f>IF(L928&gt;=7,1,0)</f>
        <v/>
      </c>
      <c r="Q928" s="2">
        <f>IF(L928&gt;=8,1,0)</f>
        <v/>
      </c>
      <c r="R928" s="2">
        <f>IF(L928&gt;=9,1,0)</f>
        <v/>
      </c>
      <c r="S928" s="2">
        <f>IF(OR(L928=10,M928="Vinta"),1,0)</f>
        <v/>
      </c>
      <c r="T928" s="2">
        <f>IF(M928="Persa",1,0)</f>
        <v/>
      </c>
      <c r="U928" s="2" t="n"/>
      <c r="V928" s="2" t="n"/>
      <c r="W928" s="2" t="n"/>
      <c r="X928" s="2" t="n"/>
      <c r="Y928" s="17" t="n"/>
      <c r="Z928" s="17" t="n"/>
      <c r="AA928" s="17" t="n"/>
      <c r="AB928" s="2" t="n"/>
      <c r="AC928" s="2">
        <f>IF(B928="","",IF(AB928="",TODAY()-B928,AB928-B928))</f>
        <v/>
      </c>
      <c r="AD928" s="2" t="n"/>
      <c r="AE928" s="2" t="n"/>
      <c r="AF928" s="2" t="n"/>
      <c r="AG928" s="37">
        <f>IF(B928="","",MAX(B928,IF(U928="",0,U928),IF(W928="",0,W928),IF(AB928="",0,AB928),IF(AN928="",0,AN928)))</f>
        <v/>
      </c>
      <c r="AH928" s="11">
        <f>IF(AG928="","",TODAY()-AG928)</f>
        <v/>
      </c>
      <c r="AI928" s="11">
        <f>IF(B928="","",MIN(100,IF(J928&gt;=300000,20,IF(J928&gt;=200000,10,5))+IF(OR(C928="Referral",C928="Passaparola"),20,IF(OR(C928="Sito web",C928="LinkedIn",C928="Email marketing"),15,10))+IF(L928&gt;=8,25,IF(L928&gt;=6,18,IF(L928&gt;=4,12,5)))+IF(AND(V928&lt;&gt;"",V928&lt;&gt;"Non risponde",V928&lt;&gt;"Non interessato"),10,0)+IF(X928="Eseguita",10,0)+IF(Z928&gt;0,15,0)))</f>
        <v/>
      </c>
      <c r="AJ928" s="11">
        <f>IF(AI928="","",IF(AI928&gt;=80,"Hot",IF(AI928&gt;=60,"Alta",IF(AI928&gt;=40,"Media","Bassa"))))</f>
        <v/>
      </c>
      <c r="AK928" s="11">
        <f>IF(B928="","",IF(U928="",TODAY()-B928,U928-B928))</f>
        <v/>
      </c>
      <c r="AL928" s="11">
        <f>IF(B928="","",IF(M928="Vinta","Chiusa - vinta",IF(M928="Persa","Chiusa - persa",IF(AND(U928="",TODAY()-B928&gt;1),"Contattare subito",IF(AND(M928="In corso",AH928&gt;7),"Lead in stallo",IF(AND(AN928&lt;&gt;"",AN928&lt;TODAY(),M928="In corso"),"Follow-up scaduto",IF(AND(K928="Offerta",Y928="",W928&lt;&gt;"",TODAY()-W928&gt;3),"Verificare offerta","OK"))))))</f>
        <v/>
      </c>
      <c r="AM928" s="38" t="n"/>
      <c r="AN928" s="39" t="n"/>
      <c r="AO928" s="11">
        <f>IF(AND(AN928&lt;&gt;"",AN928&lt;TODAY(),M928="In corso"),1,0)</f>
        <v/>
      </c>
      <c r="AP928" s="84">
        <f>IF(B928="","",IF(OR(M928="Vinta",M928="Persa"),0,IF(AL928="Contattare subito",50,0)+IF(AL928="Follow-up scaduto",40,0)+IF(AL928="Lead in stallo",35,0)+IF(AJ928="Hot",30,IF(AJ928="Alta",20,IF(AJ928="Media",10,0)))+IF(AO928=1,10,0)+L928/10+ROW()/100000))</f>
        <v/>
      </c>
    </row>
    <row r="929">
      <c r="A929" s="2">
        <f>IF(B929="","",ROW()-1)</f>
        <v/>
      </c>
      <c r="B929" s="2" t="n"/>
      <c r="C929" s="2" t="n"/>
      <c r="D929" s="2" t="n"/>
      <c r="E929" s="2" t="n"/>
      <c r="F929" s="2" t="n"/>
      <c r="G929" s="2" t="n"/>
      <c r="H929" s="2" t="n"/>
      <c r="I929" s="2" t="n"/>
      <c r="J929" s="2" t="n"/>
      <c r="K929" s="2" t="n"/>
      <c r="L929" s="2">
        <f>IF(K929="","",IF(K929="Nuovo",1,IF(K929="Tentativo contatto",1,IF(K929="Contattato",2,IF(K929="Qualificato",4,IF(K929="Visita fissata",5,IF(K929="Visita effettuata",6,IF(K929="Trattativa",7,IF(K929="Offerta",8,IF(K929="Prenotazione",9,IF(K929="Venduto",10,""))))))))))))</f>
        <v/>
      </c>
      <c r="M929" s="2" t="n"/>
      <c r="N929" s="2">
        <f>IF(L929&gt;=4,1,0)</f>
        <v/>
      </c>
      <c r="O929" s="2">
        <f>IF(L929&gt;=6,1,0)</f>
        <v/>
      </c>
      <c r="P929" s="2">
        <f>IF(L929&gt;=7,1,0)</f>
        <v/>
      </c>
      <c r="Q929" s="2">
        <f>IF(L929&gt;=8,1,0)</f>
        <v/>
      </c>
      <c r="R929" s="2">
        <f>IF(L929&gt;=9,1,0)</f>
        <v/>
      </c>
      <c r="S929" s="2">
        <f>IF(OR(L929=10,M929="Vinta"),1,0)</f>
        <v/>
      </c>
      <c r="T929" s="2">
        <f>IF(M929="Persa",1,0)</f>
        <v/>
      </c>
      <c r="U929" s="2" t="n"/>
      <c r="V929" s="2" t="n"/>
      <c r="W929" s="2" t="n"/>
      <c r="X929" s="2" t="n"/>
      <c r="Y929" s="17" t="n"/>
      <c r="Z929" s="17" t="n"/>
      <c r="AA929" s="17" t="n"/>
      <c r="AB929" s="2" t="n"/>
      <c r="AC929" s="2">
        <f>IF(B929="","",IF(AB929="",TODAY()-B929,AB929-B929))</f>
        <v/>
      </c>
      <c r="AD929" s="2" t="n"/>
      <c r="AE929" s="2" t="n"/>
      <c r="AF929" s="2" t="n"/>
      <c r="AG929" s="37">
        <f>IF(B929="","",MAX(B929,IF(U929="",0,U929),IF(W929="",0,W929),IF(AB929="",0,AB929),IF(AN929="",0,AN929)))</f>
        <v/>
      </c>
      <c r="AH929" s="11">
        <f>IF(AG929="","",TODAY()-AG929)</f>
        <v/>
      </c>
      <c r="AI929" s="11">
        <f>IF(B929="","",MIN(100,IF(J929&gt;=300000,20,IF(J929&gt;=200000,10,5))+IF(OR(C929="Referral",C929="Passaparola"),20,IF(OR(C929="Sito web",C929="LinkedIn",C929="Email marketing"),15,10))+IF(L929&gt;=8,25,IF(L929&gt;=6,18,IF(L929&gt;=4,12,5)))+IF(AND(V929&lt;&gt;"",V929&lt;&gt;"Non risponde",V929&lt;&gt;"Non interessato"),10,0)+IF(X929="Eseguita",10,0)+IF(Z929&gt;0,15,0)))</f>
        <v/>
      </c>
      <c r="AJ929" s="11">
        <f>IF(AI929="","",IF(AI929&gt;=80,"Hot",IF(AI929&gt;=60,"Alta",IF(AI929&gt;=40,"Media","Bassa"))))</f>
        <v/>
      </c>
      <c r="AK929" s="11">
        <f>IF(B929="","",IF(U929="",TODAY()-B929,U929-B929))</f>
        <v/>
      </c>
      <c r="AL929" s="11">
        <f>IF(B929="","",IF(M929="Vinta","Chiusa - vinta",IF(M929="Persa","Chiusa - persa",IF(AND(U929="",TODAY()-B929&gt;1),"Contattare subito",IF(AND(M929="In corso",AH929&gt;7),"Lead in stallo",IF(AND(AN929&lt;&gt;"",AN929&lt;TODAY(),M929="In corso"),"Follow-up scaduto",IF(AND(K929="Offerta",Y929="",W929&lt;&gt;"",TODAY()-W929&gt;3),"Verificare offerta","OK"))))))</f>
        <v/>
      </c>
      <c r="AM929" s="38" t="n"/>
      <c r="AN929" s="39" t="n"/>
      <c r="AO929" s="11">
        <f>IF(AND(AN929&lt;&gt;"",AN929&lt;TODAY(),M929="In corso"),1,0)</f>
        <v/>
      </c>
      <c r="AP929" s="84">
        <f>IF(B929="","",IF(OR(M929="Vinta",M929="Persa"),0,IF(AL929="Contattare subito",50,0)+IF(AL929="Follow-up scaduto",40,0)+IF(AL929="Lead in stallo",35,0)+IF(AJ929="Hot",30,IF(AJ929="Alta",20,IF(AJ929="Media",10,0)))+IF(AO929=1,10,0)+L929/10+ROW()/100000))</f>
        <v/>
      </c>
    </row>
    <row r="930">
      <c r="A930" s="2">
        <f>IF(B930="","",ROW()-1)</f>
        <v/>
      </c>
      <c r="B930" s="2" t="n"/>
      <c r="C930" s="2" t="n"/>
      <c r="D930" s="2" t="n"/>
      <c r="E930" s="2" t="n"/>
      <c r="F930" s="2" t="n"/>
      <c r="G930" s="2" t="n"/>
      <c r="H930" s="2" t="n"/>
      <c r="I930" s="2" t="n"/>
      <c r="J930" s="2" t="n"/>
      <c r="K930" s="2" t="n"/>
      <c r="L930" s="2">
        <f>IF(K930="","",IF(K930="Nuovo",1,IF(K930="Tentativo contatto",1,IF(K930="Contattato",2,IF(K930="Qualificato",4,IF(K930="Visita fissata",5,IF(K930="Visita effettuata",6,IF(K930="Trattativa",7,IF(K930="Offerta",8,IF(K930="Prenotazione",9,IF(K930="Venduto",10,""))))))))))))</f>
        <v/>
      </c>
      <c r="M930" s="2" t="n"/>
      <c r="N930" s="2">
        <f>IF(L930&gt;=4,1,0)</f>
        <v/>
      </c>
      <c r="O930" s="2">
        <f>IF(L930&gt;=6,1,0)</f>
        <v/>
      </c>
      <c r="P930" s="2">
        <f>IF(L930&gt;=7,1,0)</f>
        <v/>
      </c>
      <c r="Q930" s="2">
        <f>IF(L930&gt;=8,1,0)</f>
        <v/>
      </c>
      <c r="R930" s="2">
        <f>IF(L930&gt;=9,1,0)</f>
        <v/>
      </c>
      <c r="S930" s="2">
        <f>IF(OR(L930=10,M930="Vinta"),1,0)</f>
        <v/>
      </c>
      <c r="T930" s="2">
        <f>IF(M930="Persa",1,0)</f>
        <v/>
      </c>
      <c r="U930" s="2" t="n"/>
      <c r="V930" s="2" t="n"/>
      <c r="W930" s="2" t="n"/>
      <c r="X930" s="2" t="n"/>
      <c r="Y930" s="17" t="n"/>
      <c r="Z930" s="17" t="n"/>
      <c r="AA930" s="17" t="n"/>
      <c r="AB930" s="2" t="n"/>
      <c r="AC930" s="2">
        <f>IF(B930="","",IF(AB930="",TODAY()-B930,AB930-B930))</f>
        <v/>
      </c>
      <c r="AD930" s="2" t="n"/>
      <c r="AE930" s="2" t="n"/>
      <c r="AF930" s="2" t="n"/>
      <c r="AG930" s="37">
        <f>IF(B930="","",MAX(B930,IF(U930="",0,U930),IF(W930="",0,W930),IF(AB930="",0,AB930),IF(AN930="",0,AN930)))</f>
        <v/>
      </c>
      <c r="AH930" s="11">
        <f>IF(AG930="","",TODAY()-AG930)</f>
        <v/>
      </c>
      <c r="AI930" s="11">
        <f>IF(B930="","",MIN(100,IF(J930&gt;=300000,20,IF(J930&gt;=200000,10,5))+IF(OR(C930="Referral",C930="Passaparola"),20,IF(OR(C930="Sito web",C930="LinkedIn",C930="Email marketing"),15,10))+IF(L930&gt;=8,25,IF(L930&gt;=6,18,IF(L930&gt;=4,12,5)))+IF(AND(V930&lt;&gt;"",V930&lt;&gt;"Non risponde",V930&lt;&gt;"Non interessato"),10,0)+IF(X930="Eseguita",10,0)+IF(Z930&gt;0,15,0)))</f>
        <v/>
      </c>
      <c r="AJ930" s="11">
        <f>IF(AI930="","",IF(AI930&gt;=80,"Hot",IF(AI930&gt;=60,"Alta",IF(AI930&gt;=40,"Media","Bassa"))))</f>
        <v/>
      </c>
      <c r="AK930" s="11">
        <f>IF(B930="","",IF(U930="",TODAY()-B930,U930-B930))</f>
        <v/>
      </c>
      <c r="AL930" s="11">
        <f>IF(B930="","",IF(M930="Vinta","Chiusa - vinta",IF(M930="Persa","Chiusa - persa",IF(AND(U930="",TODAY()-B930&gt;1),"Contattare subito",IF(AND(M930="In corso",AH930&gt;7),"Lead in stallo",IF(AND(AN930&lt;&gt;"",AN930&lt;TODAY(),M930="In corso"),"Follow-up scaduto",IF(AND(K930="Offerta",Y930="",W930&lt;&gt;"",TODAY()-W930&gt;3),"Verificare offerta","OK"))))))</f>
        <v/>
      </c>
      <c r="AM930" s="38" t="n"/>
      <c r="AN930" s="39" t="n"/>
      <c r="AO930" s="11">
        <f>IF(AND(AN930&lt;&gt;"",AN930&lt;TODAY(),M930="In corso"),1,0)</f>
        <v/>
      </c>
      <c r="AP930" s="84">
        <f>IF(B930="","",IF(OR(M930="Vinta",M930="Persa"),0,IF(AL930="Contattare subito",50,0)+IF(AL930="Follow-up scaduto",40,0)+IF(AL930="Lead in stallo",35,0)+IF(AJ930="Hot",30,IF(AJ930="Alta",20,IF(AJ930="Media",10,0)))+IF(AO930=1,10,0)+L930/10+ROW()/100000))</f>
        <v/>
      </c>
    </row>
    <row r="931">
      <c r="A931" s="2">
        <f>IF(B931="","",ROW()-1)</f>
        <v/>
      </c>
      <c r="B931" s="2" t="n"/>
      <c r="C931" s="2" t="n"/>
      <c r="D931" s="2" t="n"/>
      <c r="E931" s="2" t="n"/>
      <c r="F931" s="2" t="n"/>
      <c r="G931" s="2" t="n"/>
      <c r="H931" s="2" t="n"/>
      <c r="I931" s="2" t="n"/>
      <c r="J931" s="2" t="n"/>
      <c r="K931" s="2" t="n"/>
      <c r="L931" s="2">
        <f>IF(K931="","",IF(K931="Nuovo",1,IF(K931="Tentativo contatto",1,IF(K931="Contattato",2,IF(K931="Qualificato",4,IF(K931="Visita fissata",5,IF(K931="Visita effettuata",6,IF(K931="Trattativa",7,IF(K931="Offerta",8,IF(K931="Prenotazione",9,IF(K931="Venduto",10,""))))))))))))</f>
        <v/>
      </c>
      <c r="M931" s="2" t="n"/>
      <c r="N931" s="2">
        <f>IF(L931&gt;=4,1,0)</f>
        <v/>
      </c>
      <c r="O931" s="2">
        <f>IF(L931&gt;=6,1,0)</f>
        <v/>
      </c>
      <c r="P931" s="2">
        <f>IF(L931&gt;=7,1,0)</f>
        <v/>
      </c>
      <c r="Q931" s="2">
        <f>IF(L931&gt;=8,1,0)</f>
        <v/>
      </c>
      <c r="R931" s="2">
        <f>IF(L931&gt;=9,1,0)</f>
        <v/>
      </c>
      <c r="S931" s="2">
        <f>IF(OR(L931=10,M931="Vinta"),1,0)</f>
        <v/>
      </c>
      <c r="T931" s="2">
        <f>IF(M931="Persa",1,0)</f>
        <v/>
      </c>
      <c r="U931" s="2" t="n"/>
      <c r="V931" s="2" t="n"/>
      <c r="W931" s="2" t="n"/>
      <c r="X931" s="2" t="n"/>
      <c r="Y931" s="17" t="n"/>
      <c r="Z931" s="17" t="n"/>
      <c r="AA931" s="17" t="n"/>
      <c r="AB931" s="2" t="n"/>
      <c r="AC931" s="2">
        <f>IF(B931="","",IF(AB931="",TODAY()-B931,AB931-B931))</f>
        <v/>
      </c>
      <c r="AD931" s="2" t="n"/>
      <c r="AE931" s="2" t="n"/>
      <c r="AF931" s="2" t="n"/>
      <c r="AG931" s="37">
        <f>IF(B931="","",MAX(B931,IF(U931="",0,U931),IF(W931="",0,W931),IF(AB931="",0,AB931),IF(AN931="",0,AN931)))</f>
        <v/>
      </c>
      <c r="AH931" s="11">
        <f>IF(AG931="","",TODAY()-AG931)</f>
        <v/>
      </c>
      <c r="AI931" s="11">
        <f>IF(B931="","",MIN(100,IF(J931&gt;=300000,20,IF(J931&gt;=200000,10,5))+IF(OR(C931="Referral",C931="Passaparola"),20,IF(OR(C931="Sito web",C931="LinkedIn",C931="Email marketing"),15,10))+IF(L931&gt;=8,25,IF(L931&gt;=6,18,IF(L931&gt;=4,12,5)))+IF(AND(V931&lt;&gt;"",V931&lt;&gt;"Non risponde",V931&lt;&gt;"Non interessato"),10,0)+IF(X931="Eseguita",10,0)+IF(Z931&gt;0,15,0)))</f>
        <v/>
      </c>
      <c r="AJ931" s="11">
        <f>IF(AI931="","",IF(AI931&gt;=80,"Hot",IF(AI931&gt;=60,"Alta",IF(AI931&gt;=40,"Media","Bassa"))))</f>
        <v/>
      </c>
      <c r="AK931" s="11">
        <f>IF(B931="","",IF(U931="",TODAY()-B931,U931-B931))</f>
        <v/>
      </c>
      <c r="AL931" s="11">
        <f>IF(B931="","",IF(M931="Vinta","Chiusa - vinta",IF(M931="Persa","Chiusa - persa",IF(AND(U931="",TODAY()-B931&gt;1),"Contattare subito",IF(AND(M931="In corso",AH931&gt;7),"Lead in stallo",IF(AND(AN931&lt;&gt;"",AN931&lt;TODAY(),M931="In corso"),"Follow-up scaduto",IF(AND(K931="Offerta",Y931="",W931&lt;&gt;"",TODAY()-W931&gt;3),"Verificare offerta","OK"))))))</f>
        <v/>
      </c>
      <c r="AM931" s="38" t="n"/>
      <c r="AN931" s="39" t="n"/>
      <c r="AO931" s="11">
        <f>IF(AND(AN931&lt;&gt;"",AN931&lt;TODAY(),M931="In corso"),1,0)</f>
        <v/>
      </c>
      <c r="AP931" s="84">
        <f>IF(B931="","",IF(OR(M931="Vinta",M931="Persa"),0,IF(AL931="Contattare subito",50,0)+IF(AL931="Follow-up scaduto",40,0)+IF(AL931="Lead in stallo",35,0)+IF(AJ931="Hot",30,IF(AJ931="Alta",20,IF(AJ931="Media",10,0)))+IF(AO931=1,10,0)+L931/10+ROW()/100000))</f>
        <v/>
      </c>
    </row>
    <row r="932">
      <c r="A932" s="2">
        <f>IF(B932="","",ROW()-1)</f>
        <v/>
      </c>
      <c r="B932" s="2" t="n"/>
      <c r="C932" s="2" t="n"/>
      <c r="D932" s="2" t="n"/>
      <c r="E932" s="2" t="n"/>
      <c r="F932" s="2" t="n"/>
      <c r="G932" s="2" t="n"/>
      <c r="H932" s="2" t="n"/>
      <c r="I932" s="2" t="n"/>
      <c r="J932" s="2" t="n"/>
      <c r="K932" s="2" t="n"/>
      <c r="L932" s="2">
        <f>IF(K932="","",IF(K932="Nuovo",1,IF(K932="Tentativo contatto",1,IF(K932="Contattato",2,IF(K932="Qualificato",4,IF(K932="Visita fissata",5,IF(K932="Visita effettuata",6,IF(K932="Trattativa",7,IF(K932="Offerta",8,IF(K932="Prenotazione",9,IF(K932="Venduto",10,""))))))))))))</f>
        <v/>
      </c>
      <c r="M932" s="2" t="n"/>
      <c r="N932" s="2">
        <f>IF(L932&gt;=4,1,0)</f>
        <v/>
      </c>
      <c r="O932" s="2">
        <f>IF(L932&gt;=6,1,0)</f>
        <v/>
      </c>
      <c r="P932" s="2">
        <f>IF(L932&gt;=7,1,0)</f>
        <v/>
      </c>
      <c r="Q932" s="2">
        <f>IF(L932&gt;=8,1,0)</f>
        <v/>
      </c>
      <c r="R932" s="2">
        <f>IF(L932&gt;=9,1,0)</f>
        <v/>
      </c>
      <c r="S932" s="2">
        <f>IF(OR(L932=10,M932="Vinta"),1,0)</f>
        <v/>
      </c>
      <c r="T932" s="2">
        <f>IF(M932="Persa",1,0)</f>
        <v/>
      </c>
      <c r="U932" s="2" t="n"/>
      <c r="V932" s="2" t="n"/>
      <c r="W932" s="2" t="n"/>
      <c r="X932" s="2" t="n"/>
      <c r="Y932" s="17" t="n"/>
      <c r="Z932" s="17" t="n"/>
      <c r="AA932" s="17" t="n"/>
      <c r="AB932" s="2" t="n"/>
      <c r="AC932" s="2">
        <f>IF(B932="","",IF(AB932="",TODAY()-B932,AB932-B932))</f>
        <v/>
      </c>
      <c r="AD932" s="2" t="n"/>
      <c r="AE932" s="2" t="n"/>
      <c r="AF932" s="2" t="n"/>
      <c r="AG932" s="37">
        <f>IF(B932="","",MAX(B932,IF(U932="",0,U932),IF(W932="",0,W932),IF(AB932="",0,AB932),IF(AN932="",0,AN932)))</f>
        <v/>
      </c>
      <c r="AH932" s="11">
        <f>IF(AG932="","",TODAY()-AG932)</f>
        <v/>
      </c>
      <c r="AI932" s="11">
        <f>IF(B932="","",MIN(100,IF(J932&gt;=300000,20,IF(J932&gt;=200000,10,5))+IF(OR(C932="Referral",C932="Passaparola"),20,IF(OR(C932="Sito web",C932="LinkedIn",C932="Email marketing"),15,10))+IF(L932&gt;=8,25,IF(L932&gt;=6,18,IF(L932&gt;=4,12,5)))+IF(AND(V932&lt;&gt;"",V932&lt;&gt;"Non risponde",V932&lt;&gt;"Non interessato"),10,0)+IF(X932="Eseguita",10,0)+IF(Z932&gt;0,15,0)))</f>
        <v/>
      </c>
      <c r="AJ932" s="11">
        <f>IF(AI932="","",IF(AI932&gt;=80,"Hot",IF(AI932&gt;=60,"Alta",IF(AI932&gt;=40,"Media","Bassa"))))</f>
        <v/>
      </c>
      <c r="AK932" s="11">
        <f>IF(B932="","",IF(U932="",TODAY()-B932,U932-B932))</f>
        <v/>
      </c>
      <c r="AL932" s="11">
        <f>IF(B932="","",IF(M932="Vinta","Chiusa - vinta",IF(M932="Persa","Chiusa - persa",IF(AND(U932="",TODAY()-B932&gt;1),"Contattare subito",IF(AND(M932="In corso",AH932&gt;7),"Lead in stallo",IF(AND(AN932&lt;&gt;"",AN932&lt;TODAY(),M932="In corso"),"Follow-up scaduto",IF(AND(K932="Offerta",Y932="",W932&lt;&gt;"",TODAY()-W932&gt;3),"Verificare offerta","OK"))))))</f>
        <v/>
      </c>
      <c r="AM932" s="38" t="n"/>
      <c r="AN932" s="39" t="n"/>
      <c r="AO932" s="11">
        <f>IF(AND(AN932&lt;&gt;"",AN932&lt;TODAY(),M932="In corso"),1,0)</f>
        <v/>
      </c>
      <c r="AP932" s="84">
        <f>IF(B932="","",IF(OR(M932="Vinta",M932="Persa"),0,IF(AL932="Contattare subito",50,0)+IF(AL932="Follow-up scaduto",40,0)+IF(AL932="Lead in stallo",35,0)+IF(AJ932="Hot",30,IF(AJ932="Alta",20,IF(AJ932="Media",10,0)))+IF(AO932=1,10,0)+L932/10+ROW()/100000))</f>
        <v/>
      </c>
    </row>
    <row r="933">
      <c r="A933" s="2">
        <f>IF(B933="","",ROW()-1)</f>
        <v/>
      </c>
      <c r="B933" s="2" t="n"/>
      <c r="C933" s="2" t="n"/>
      <c r="D933" s="2" t="n"/>
      <c r="E933" s="2" t="n"/>
      <c r="F933" s="2" t="n"/>
      <c r="G933" s="2" t="n"/>
      <c r="H933" s="2" t="n"/>
      <c r="I933" s="2" t="n"/>
      <c r="J933" s="2" t="n"/>
      <c r="K933" s="2" t="n"/>
      <c r="L933" s="2">
        <f>IF(K933="","",IF(K933="Nuovo",1,IF(K933="Tentativo contatto",1,IF(K933="Contattato",2,IF(K933="Qualificato",4,IF(K933="Visita fissata",5,IF(K933="Visita effettuata",6,IF(K933="Trattativa",7,IF(K933="Offerta",8,IF(K933="Prenotazione",9,IF(K933="Venduto",10,""))))))))))))</f>
        <v/>
      </c>
      <c r="M933" s="2" t="n"/>
      <c r="N933" s="2">
        <f>IF(L933&gt;=4,1,0)</f>
        <v/>
      </c>
      <c r="O933" s="2">
        <f>IF(L933&gt;=6,1,0)</f>
        <v/>
      </c>
      <c r="P933" s="2">
        <f>IF(L933&gt;=7,1,0)</f>
        <v/>
      </c>
      <c r="Q933" s="2">
        <f>IF(L933&gt;=8,1,0)</f>
        <v/>
      </c>
      <c r="R933" s="2">
        <f>IF(L933&gt;=9,1,0)</f>
        <v/>
      </c>
      <c r="S933" s="2">
        <f>IF(OR(L933=10,M933="Vinta"),1,0)</f>
        <v/>
      </c>
      <c r="T933" s="2">
        <f>IF(M933="Persa",1,0)</f>
        <v/>
      </c>
      <c r="U933" s="2" t="n"/>
      <c r="V933" s="2" t="n"/>
      <c r="W933" s="2" t="n"/>
      <c r="X933" s="2" t="n"/>
      <c r="Y933" s="17" t="n"/>
      <c r="Z933" s="17" t="n"/>
      <c r="AA933" s="17" t="n"/>
      <c r="AB933" s="2" t="n"/>
      <c r="AC933" s="2">
        <f>IF(B933="","",IF(AB933="",TODAY()-B933,AB933-B933))</f>
        <v/>
      </c>
      <c r="AD933" s="2" t="n"/>
      <c r="AE933" s="2" t="n"/>
      <c r="AF933" s="2" t="n"/>
      <c r="AG933" s="37">
        <f>IF(B933="","",MAX(B933,IF(U933="",0,U933),IF(W933="",0,W933),IF(AB933="",0,AB933),IF(AN933="",0,AN933)))</f>
        <v/>
      </c>
      <c r="AH933" s="11">
        <f>IF(AG933="","",TODAY()-AG933)</f>
        <v/>
      </c>
      <c r="AI933" s="11">
        <f>IF(B933="","",MIN(100,IF(J933&gt;=300000,20,IF(J933&gt;=200000,10,5))+IF(OR(C933="Referral",C933="Passaparola"),20,IF(OR(C933="Sito web",C933="LinkedIn",C933="Email marketing"),15,10))+IF(L933&gt;=8,25,IF(L933&gt;=6,18,IF(L933&gt;=4,12,5)))+IF(AND(V933&lt;&gt;"",V933&lt;&gt;"Non risponde",V933&lt;&gt;"Non interessato"),10,0)+IF(X933="Eseguita",10,0)+IF(Z933&gt;0,15,0)))</f>
        <v/>
      </c>
      <c r="AJ933" s="11">
        <f>IF(AI933="","",IF(AI933&gt;=80,"Hot",IF(AI933&gt;=60,"Alta",IF(AI933&gt;=40,"Media","Bassa"))))</f>
        <v/>
      </c>
      <c r="AK933" s="11">
        <f>IF(B933="","",IF(U933="",TODAY()-B933,U933-B933))</f>
        <v/>
      </c>
      <c r="AL933" s="11">
        <f>IF(B933="","",IF(M933="Vinta","Chiusa - vinta",IF(M933="Persa","Chiusa - persa",IF(AND(U933="",TODAY()-B933&gt;1),"Contattare subito",IF(AND(M933="In corso",AH933&gt;7),"Lead in stallo",IF(AND(AN933&lt;&gt;"",AN933&lt;TODAY(),M933="In corso"),"Follow-up scaduto",IF(AND(K933="Offerta",Y933="",W933&lt;&gt;"",TODAY()-W933&gt;3),"Verificare offerta","OK"))))))</f>
        <v/>
      </c>
      <c r="AM933" s="38" t="n"/>
      <c r="AN933" s="39" t="n"/>
      <c r="AO933" s="11">
        <f>IF(AND(AN933&lt;&gt;"",AN933&lt;TODAY(),M933="In corso"),1,0)</f>
        <v/>
      </c>
      <c r="AP933" s="84">
        <f>IF(B933="","",IF(OR(M933="Vinta",M933="Persa"),0,IF(AL933="Contattare subito",50,0)+IF(AL933="Follow-up scaduto",40,0)+IF(AL933="Lead in stallo",35,0)+IF(AJ933="Hot",30,IF(AJ933="Alta",20,IF(AJ933="Media",10,0)))+IF(AO933=1,10,0)+L933/10+ROW()/100000))</f>
        <v/>
      </c>
    </row>
    <row r="934">
      <c r="A934" s="2">
        <f>IF(B934="","",ROW()-1)</f>
        <v/>
      </c>
      <c r="B934" s="2" t="n"/>
      <c r="C934" s="2" t="n"/>
      <c r="D934" s="2" t="n"/>
      <c r="E934" s="2" t="n"/>
      <c r="F934" s="2" t="n"/>
      <c r="G934" s="2" t="n"/>
      <c r="H934" s="2" t="n"/>
      <c r="I934" s="2" t="n"/>
      <c r="J934" s="2" t="n"/>
      <c r="K934" s="2" t="n"/>
      <c r="L934" s="2">
        <f>IF(K934="","",IF(K934="Nuovo",1,IF(K934="Tentativo contatto",1,IF(K934="Contattato",2,IF(K934="Qualificato",4,IF(K934="Visita fissata",5,IF(K934="Visita effettuata",6,IF(K934="Trattativa",7,IF(K934="Offerta",8,IF(K934="Prenotazione",9,IF(K934="Venduto",10,""))))))))))))</f>
        <v/>
      </c>
      <c r="M934" s="2" t="n"/>
      <c r="N934" s="2">
        <f>IF(L934&gt;=4,1,0)</f>
        <v/>
      </c>
      <c r="O934" s="2">
        <f>IF(L934&gt;=6,1,0)</f>
        <v/>
      </c>
      <c r="P934" s="2">
        <f>IF(L934&gt;=7,1,0)</f>
        <v/>
      </c>
      <c r="Q934" s="2">
        <f>IF(L934&gt;=8,1,0)</f>
        <v/>
      </c>
      <c r="R934" s="2">
        <f>IF(L934&gt;=9,1,0)</f>
        <v/>
      </c>
      <c r="S934" s="2">
        <f>IF(OR(L934=10,M934="Vinta"),1,0)</f>
        <v/>
      </c>
      <c r="T934" s="2">
        <f>IF(M934="Persa",1,0)</f>
        <v/>
      </c>
      <c r="U934" s="2" t="n"/>
      <c r="V934" s="2" t="n"/>
      <c r="W934" s="2" t="n"/>
      <c r="X934" s="2" t="n"/>
      <c r="Y934" s="17" t="n"/>
      <c r="Z934" s="17" t="n"/>
      <c r="AA934" s="17" t="n"/>
      <c r="AB934" s="2" t="n"/>
      <c r="AC934" s="2">
        <f>IF(B934="","",IF(AB934="",TODAY()-B934,AB934-B934))</f>
        <v/>
      </c>
      <c r="AD934" s="2" t="n"/>
      <c r="AE934" s="2" t="n"/>
      <c r="AF934" s="2" t="n"/>
      <c r="AG934" s="37">
        <f>IF(B934="","",MAX(B934,IF(U934="",0,U934),IF(W934="",0,W934),IF(AB934="",0,AB934),IF(AN934="",0,AN934)))</f>
        <v/>
      </c>
      <c r="AH934" s="11">
        <f>IF(AG934="","",TODAY()-AG934)</f>
        <v/>
      </c>
      <c r="AI934" s="11">
        <f>IF(B934="","",MIN(100,IF(J934&gt;=300000,20,IF(J934&gt;=200000,10,5))+IF(OR(C934="Referral",C934="Passaparola"),20,IF(OR(C934="Sito web",C934="LinkedIn",C934="Email marketing"),15,10))+IF(L934&gt;=8,25,IF(L934&gt;=6,18,IF(L934&gt;=4,12,5)))+IF(AND(V934&lt;&gt;"",V934&lt;&gt;"Non risponde",V934&lt;&gt;"Non interessato"),10,0)+IF(X934="Eseguita",10,0)+IF(Z934&gt;0,15,0)))</f>
        <v/>
      </c>
      <c r="AJ934" s="11">
        <f>IF(AI934="","",IF(AI934&gt;=80,"Hot",IF(AI934&gt;=60,"Alta",IF(AI934&gt;=40,"Media","Bassa"))))</f>
        <v/>
      </c>
      <c r="AK934" s="11">
        <f>IF(B934="","",IF(U934="",TODAY()-B934,U934-B934))</f>
        <v/>
      </c>
      <c r="AL934" s="11">
        <f>IF(B934="","",IF(M934="Vinta","Chiusa - vinta",IF(M934="Persa","Chiusa - persa",IF(AND(U934="",TODAY()-B934&gt;1),"Contattare subito",IF(AND(M934="In corso",AH934&gt;7),"Lead in stallo",IF(AND(AN934&lt;&gt;"",AN934&lt;TODAY(),M934="In corso"),"Follow-up scaduto",IF(AND(K934="Offerta",Y934="",W934&lt;&gt;"",TODAY()-W934&gt;3),"Verificare offerta","OK"))))))</f>
        <v/>
      </c>
      <c r="AM934" s="38" t="n"/>
      <c r="AN934" s="39" t="n"/>
      <c r="AO934" s="11">
        <f>IF(AND(AN934&lt;&gt;"",AN934&lt;TODAY(),M934="In corso"),1,0)</f>
        <v/>
      </c>
      <c r="AP934" s="84">
        <f>IF(B934="","",IF(OR(M934="Vinta",M934="Persa"),0,IF(AL934="Contattare subito",50,0)+IF(AL934="Follow-up scaduto",40,0)+IF(AL934="Lead in stallo",35,0)+IF(AJ934="Hot",30,IF(AJ934="Alta",20,IF(AJ934="Media",10,0)))+IF(AO934=1,10,0)+L934/10+ROW()/100000))</f>
        <v/>
      </c>
    </row>
    <row r="935">
      <c r="A935" s="2">
        <f>IF(B935="","",ROW()-1)</f>
        <v/>
      </c>
      <c r="B935" s="2" t="n"/>
      <c r="C935" s="2" t="n"/>
      <c r="D935" s="2" t="n"/>
      <c r="E935" s="2" t="n"/>
      <c r="F935" s="2" t="n"/>
      <c r="G935" s="2" t="n"/>
      <c r="H935" s="2" t="n"/>
      <c r="I935" s="2" t="n"/>
      <c r="J935" s="2" t="n"/>
      <c r="K935" s="2" t="n"/>
      <c r="L935" s="2">
        <f>IF(K935="","",IF(K935="Nuovo",1,IF(K935="Tentativo contatto",1,IF(K935="Contattato",2,IF(K935="Qualificato",4,IF(K935="Visita fissata",5,IF(K935="Visita effettuata",6,IF(K935="Trattativa",7,IF(K935="Offerta",8,IF(K935="Prenotazione",9,IF(K935="Venduto",10,""))))))))))))</f>
        <v/>
      </c>
      <c r="M935" s="2" t="n"/>
      <c r="N935" s="2">
        <f>IF(L935&gt;=4,1,0)</f>
        <v/>
      </c>
      <c r="O935" s="2">
        <f>IF(L935&gt;=6,1,0)</f>
        <v/>
      </c>
      <c r="P935" s="2">
        <f>IF(L935&gt;=7,1,0)</f>
        <v/>
      </c>
      <c r="Q935" s="2">
        <f>IF(L935&gt;=8,1,0)</f>
        <v/>
      </c>
      <c r="R935" s="2">
        <f>IF(L935&gt;=9,1,0)</f>
        <v/>
      </c>
      <c r="S935" s="2">
        <f>IF(OR(L935=10,M935="Vinta"),1,0)</f>
        <v/>
      </c>
      <c r="T935" s="2">
        <f>IF(M935="Persa",1,0)</f>
        <v/>
      </c>
      <c r="U935" s="2" t="n"/>
      <c r="V935" s="2" t="n"/>
      <c r="W935" s="2" t="n"/>
      <c r="X935" s="2" t="n"/>
      <c r="Y935" s="17" t="n"/>
      <c r="Z935" s="17" t="n"/>
      <c r="AA935" s="17" t="n"/>
      <c r="AB935" s="2" t="n"/>
      <c r="AC935" s="2">
        <f>IF(B935="","",IF(AB935="",TODAY()-B935,AB935-B935))</f>
        <v/>
      </c>
      <c r="AD935" s="2" t="n"/>
      <c r="AE935" s="2" t="n"/>
      <c r="AF935" s="2" t="n"/>
      <c r="AG935" s="37">
        <f>IF(B935="","",MAX(B935,IF(U935="",0,U935),IF(W935="",0,W935),IF(AB935="",0,AB935),IF(AN935="",0,AN935)))</f>
        <v/>
      </c>
      <c r="AH935" s="11">
        <f>IF(AG935="","",TODAY()-AG935)</f>
        <v/>
      </c>
      <c r="AI935" s="11">
        <f>IF(B935="","",MIN(100,IF(J935&gt;=300000,20,IF(J935&gt;=200000,10,5))+IF(OR(C935="Referral",C935="Passaparola"),20,IF(OR(C935="Sito web",C935="LinkedIn",C935="Email marketing"),15,10))+IF(L935&gt;=8,25,IF(L935&gt;=6,18,IF(L935&gt;=4,12,5)))+IF(AND(V935&lt;&gt;"",V935&lt;&gt;"Non risponde",V935&lt;&gt;"Non interessato"),10,0)+IF(X935="Eseguita",10,0)+IF(Z935&gt;0,15,0)))</f>
        <v/>
      </c>
      <c r="AJ935" s="11">
        <f>IF(AI935="","",IF(AI935&gt;=80,"Hot",IF(AI935&gt;=60,"Alta",IF(AI935&gt;=40,"Media","Bassa"))))</f>
        <v/>
      </c>
      <c r="AK935" s="11">
        <f>IF(B935="","",IF(U935="",TODAY()-B935,U935-B935))</f>
        <v/>
      </c>
      <c r="AL935" s="11">
        <f>IF(B935="","",IF(M935="Vinta","Chiusa - vinta",IF(M935="Persa","Chiusa - persa",IF(AND(U935="",TODAY()-B935&gt;1),"Contattare subito",IF(AND(M935="In corso",AH935&gt;7),"Lead in stallo",IF(AND(AN935&lt;&gt;"",AN935&lt;TODAY(),M935="In corso"),"Follow-up scaduto",IF(AND(K935="Offerta",Y935="",W935&lt;&gt;"",TODAY()-W935&gt;3),"Verificare offerta","OK"))))))</f>
        <v/>
      </c>
      <c r="AM935" s="38" t="n"/>
      <c r="AN935" s="39" t="n"/>
      <c r="AO935" s="11">
        <f>IF(AND(AN935&lt;&gt;"",AN935&lt;TODAY(),M935="In corso"),1,0)</f>
        <v/>
      </c>
      <c r="AP935" s="84">
        <f>IF(B935="","",IF(OR(M935="Vinta",M935="Persa"),0,IF(AL935="Contattare subito",50,0)+IF(AL935="Follow-up scaduto",40,0)+IF(AL935="Lead in stallo",35,0)+IF(AJ935="Hot",30,IF(AJ935="Alta",20,IF(AJ935="Media",10,0)))+IF(AO935=1,10,0)+L935/10+ROW()/100000))</f>
        <v/>
      </c>
    </row>
    <row r="936">
      <c r="A936" s="2">
        <f>IF(B936="","",ROW()-1)</f>
        <v/>
      </c>
      <c r="B936" s="2" t="n"/>
      <c r="C936" s="2" t="n"/>
      <c r="D936" s="2" t="n"/>
      <c r="E936" s="2" t="n"/>
      <c r="F936" s="2" t="n"/>
      <c r="G936" s="2" t="n"/>
      <c r="H936" s="2" t="n"/>
      <c r="I936" s="2" t="n"/>
      <c r="J936" s="2" t="n"/>
      <c r="K936" s="2" t="n"/>
      <c r="L936" s="2">
        <f>IF(K936="","",IF(K936="Nuovo",1,IF(K936="Tentativo contatto",1,IF(K936="Contattato",2,IF(K936="Qualificato",4,IF(K936="Visita fissata",5,IF(K936="Visita effettuata",6,IF(K936="Trattativa",7,IF(K936="Offerta",8,IF(K936="Prenotazione",9,IF(K936="Venduto",10,""))))))))))))</f>
        <v/>
      </c>
      <c r="M936" s="2" t="n"/>
      <c r="N936" s="2">
        <f>IF(L936&gt;=4,1,0)</f>
        <v/>
      </c>
      <c r="O936" s="2">
        <f>IF(L936&gt;=6,1,0)</f>
        <v/>
      </c>
      <c r="P936" s="2">
        <f>IF(L936&gt;=7,1,0)</f>
        <v/>
      </c>
      <c r="Q936" s="2">
        <f>IF(L936&gt;=8,1,0)</f>
        <v/>
      </c>
      <c r="R936" s="2">
        <f>IF(L936&gt;=9,1,0)</f>
        <v/>
      </c>
      <c r="S936" s="2">
        <f>IF(OR(L936=10,M936="Vinta"),1,0)</f>
        <v/>
      </c>
      <c r="T936" s="2">
        <f>IF(M936="Persa",1,0)</f>
        <v/>
      </c>
      <c r="U936" s="2" t="n"/>
      <c r="V936" s="2" t="n"/>
      <c r="W936" s="2" t="n"/>
      <c r="X936" s="2" t="n"/>
      <c r="Y936" s="17" t="n"/>
      <c r="Z936" s="17" t="n"/>
      <c r="AA936" s="17" t="n"/>
      <c r="AB936" s="2" t="n"/>
      <c r="AC936" s="2">
        <f>IF(B936="","",IF(AB936="",TODAY()-B936,AB936-B936))</f>
        <v/>
      </c>
      <c r="AD936" s="2" t="n"/>
      <c r="AE936" s="2" t="n"/>
      <c r="AF936" s="2" t="n"/>
      <c r="AG936" s="37">
        <f>IF(B936="","",MAX(B936,IF(U936="",0,U936),IF(W936="",0,W936),IF(AB936="",0,AB936),IF(AN936="",0,AN936)))</f>
        <v/>
      </c>
      <c r="AH936" s="11">
        <f>IF(AG936="","",TODAY()-AG936)</f>
        <v/>
      </c>
      <c r="AI936" s="11">
        <f>IF(B936="","",MIN(100,IF(J936&gt;=300000,20,IF(J936&gt;=200000,10,5))+IF(OR(C936="Referral",C936="Passaparola"),20,IF(OR(C936="Sito web",C936="LinkedIn",C936="Email marketing"),15,10))+IF(L936&gt;=8,25,IF(L936&gt;=6,18,IF(L936&gt;=4,12,5)))+IF(AND(V936&lt;&gt;"",V936&lt;&gt;"Non risponde",V936&lt;&gt;"Non interessato"),10,0)+IF(X936="Eseguita",10,0)+IF(Z936&gt;0,15,0)))</f>
        <v/>
      </c>
      <c r="AJ936" s="11">
        <f>IF(AI936="","",IF(AI936&gt;=80,"Hot",IF(AI936&gt;=60,"Alta",IF(AI936&gt;=40,"Media","Bassa"))))</f>
        <v/>
      </c>
      <c r="AK936" s="11">
        <f>IF(B936="","",IF(U936="",TODAY()-B936,U936-B936))</f>
        <v/>
      </c>
      <c r="AL936" s="11">
        <f>IF(B936="","",IF(M936="Vinta","Chiusa - vinta",IF(M936="Persa","Chiusa - persa",IF(AND(U936="",TODAY()-B936&gt;1),"Contattare subito",IF(AND(M936="In corso",AH936&gt;7),"Lead in stallo",IF(AND(AN936&lt;&gt;"",AN936&lt;TODAY(),M936="In corso"),"Follow-up scaduto",IF(AND(K936="Offerta",Y936="",W936&lt;&gt;"",TODAY()-W936&gt;3),"Verificare offerta","OK"))))))</f>
        <v/>
      </c>
      <c r="AM936" s="38" t="n"/>
      <c r="AN936" s="39" t="n"/>
      <c r="AO936" s="11">
        <f>IF(AND(AN936&lt;&gt;"",AN936&lt;TODAY(),M936="In corso"),1,0)</f>
        <v/>
      </c>
      <c r="AP936" s="84">
        <f>IF(B936="","",IF(OR(M936="Vinta",M936="Persa"),0,IF(AL936="Contattare subito",50,0)+IF(AL936="Follow-up scaduto",40,0)+IF(AL936="Lead in stallo",35,0)+IF(AJ936="Hot",30,IF(AJ936="Alta",20,IF(AJ936="Media",10,0)))+IF(AO936=1,10,0)+L936/10+ROW()/100000))</f>
        <v/>
      </c>
    </row>
    <row r="937">
      <c r="A937" s="2">
        <f>IF(B937="","",ROW()-1)</f>
        <v/>
      </c>
      <c r="B937" s="2" t="n"/>
      <c r="C937" s="2" t="n"/>
      <c r="D937" s="2" t="n"/>
      <c r="E937" s="2" t="n"/>
      <c r="F937" s="2" t="n"/>
      <c r="G937" s="2" t="n"/>
      <c r="H937" s="2" t="n"/>
      <c r="I937" s="2" t="n"/>
      <c r="J937" s="2" t="n"/>
      <c r="K937" s="2" t="n"/>
      <c r="L937" s="2">
        <f>IF(K937="","",IF(K937="Nuovo",1,IF(K937="Tentativo contatto",1,IF(K937="Contattato",2,IF(K937="Qualificato",4,IF(K937="Visita fissata",5,IF(K937="Visita effettuata",6,IF(K937="Trattativa",7,IF(K937="Offerta",8,IF(K937="Prenotazione",9,IF(K937="Venduto",10,""))))))))))))</f>
        <v/>
      </c>
      <c r="M937" s="2" t="n"/>
      <c r="N937" s="2">
        <f>IF(L937&gt;=4,1,0)</f>
        <v/>
      </c>
      <c r="O937" s="2">
        <f>IF(L937&gt;=6,1,0)</f>
        <v/>
      </c>
      <c r="P937" s="2">
        <f>IF(L937&gt;=7,1,0)</f>
        <v/>
      </c>
      <c r="Q937" s="2">
        <f>IF(L937&gt;=8,1,0)</f>
        <v/>
      </c>
      <c r="R937" s="2">
        <f>IF(L937&gt;=9,1,0)</f>
        <v/>
      </c>
      <c r="S937" s="2">
        <f>IF(OR(L937=10,M937="Vinta"),1,0)</f>
        <v/>
      </c>
      <c r="T937" s="2">
        <f>IF(M937="Persa",1,0)</f>
        <v/>
      </c>
      <c r="U937" s="2" t="n"/>
      <c r="V937" s="2" t="n"/>
      <c r="W937" s="2" t="n"/>
      <c r="X937" s="2" t="n"/>
      <c r="Y937" s="17" t="n"/>
      <c r="Z937" s="17" t="n"/>
      <c r="AA937" s="17" t="n"/>
      <c r="AB937" s="2" t="n"/>
      <c r="AC937" s="2">
        <f>IF(B937="","",IF(AB937="",TODAY()-B937,AB937-B937))</f>
        <v/>
      </c>
      <c r="AD937" s="2" t="n"/>
      <c r="AE937" s="2" t="n"/>
      <c r="AF937" s="2" t="n"/>
      <c r="AG937" s="37">
        <f>IF(B937="","",MAX(B937,IF(U937="",0,U937),IF(W937="",0,W937),IF(AB937="",0,AB937),IF(AN937="",0,AN937)))</f>
        <v/>
      </c>
      <c r="AH937" s="11">
        <f>IF(AG937="","",TODAY()-AG937)</f>
        <v/>
      </c>
      <c r="AI937" s="11">
        <f>IF(B937="","",MIN(100,IF(J937&gt;=300000,20,IF(J937&gt;=200000,10,5))+IF(OR(C937="Referral",C937="Passaparola"),20,IF(OR(C937="Sito web",C937="LinkedIn",C937="Email marketing"),15,10))+IF(L937&gt;=8,25,IF(L937&gt;=6,18,IF(L937&gt;=4,12,5)))+IF(AND(V937&lt;&gt;"",V937&lt;&gt;"Non risponde",V937&lt;&gt;"Non interessato"),10,0)+IF(X937="Eseguita",10,0)+IF(Z937&gt;0,15,0)))</f>
        <v/>
      </c>
      <c r="AJ937" s="11">
        <f>IF(AI937="","",IF(AI937&gt;=80,"Hot",IF(AI937&gt;=60,"Alta",IF(AI937&gt;=40,"Media","Bassa"))))</f>
        <v/>
      </c>
      <c r="AK937" s="11">
        <f>IF(B937="","",IF(U937="",TODAY()-B937,U937-B937))</f>
        <v/>
      </c>
      <c r="AL937" s="11">
        <f>IF(B937="","",IF(M937="Vinta","Chiusa - vinta",IF(M937="Persa","Chiusa - persa",IF(AND(U937="",TODAY()-B937&gt;1),"Contattare subito",IF(AND(M937="In corso",AH937&gt;7),"Lead in stallo",IF(AND(AN937&lt;&gt;"",AN937&lt;TODAY(),M937="In corso"),"Follow-up scaduto",IF(AND(K937="Offerta",Y937="",W937&lt;&gt;"",TODAY()-W937&gt;3),"Verificare offerta","OK"))))))</f>
        <v/>
      </c>
      <c r="AM937" s="38" t="n"/>
      <c r="AN937" s="39" t="n"/>
      <c r="AO937" s="11">
        <f>IF(AND(AN937&lt;&gt;"",AN937&lt;TODAY(),M937="In corso"),1,0)</f>
        <v/>
      </c>
      <c r="AP937" s="84">
        <f>IF(B937="","",IF(OR(M937="Vinta",M937="Persa"),0,IF(AL937="Contattare subito",50,0)+IF(AL937="Follow-up scaduto",40,0)+IF(AL937="Lead in stallo",35,0)+IF(AJ937="Hot",30,IF(AJ937="Alta",20,IF(AJ937="Media",10,0)))+IF(AO937=1,10,0)+L937/10+ROW()/100000))</f>
        <v/>
      </c>
    </row>
    <row r="938">
      <c r="A938" s="2">
        <f>IF(B938="","",ROW()-1)</f>
        <v/>
      </c>
      <c r="B938" s="2" t="n"/>
      <c r="C938" s="2" t="n"/>
      <c r="D938" s="2" t="n"/>
      <c r="E938" s="2" t="n"/>
      <c r="F938" s="2" t="n"/>
      <c r="G938" s="2" t="n"/>
      <c r="H938" s="2" t="n"/>
      <c r="I938" s="2" t="n"/>
      <c r="J938" s="2" t="n"/>
      <c r="K938" s="2" t="n"/>
      <c r="L938" s="2">
        <f>IF(K938="","",IF(K938="Nuovo",1,IF(K938="Tentativo contatto",1,IF(K938="Contattato",2,IF(K938="Qualificato",4,IF(K938="Visita fissata",5,IF(K938="Visita effettuata",6,IF(K938="Trattativa",7,IF(K938="Offerta",8,IF(K938="Prenotazione",9,IF(K938="Venduto",10,""))))))))))))</f>
        <v/>
      </c>
      <c r="M938" s="2" t="n"/>
      <c r="N938" s="2">
        <f>IF(L938&gt;=4,1,0)</f>
        <v/>
      </c>
      <c r="O938" s="2">
        <f>IF(L938&gt;=6,1,0)</f>
        <v/>
      </c>
      <c r="P938" s="2">
        <f>IF(L938&gt;=7,1,0)</f>
        <v/>
      </c>
      <c r="Q938" s="2">
        <f>IF(L938&gt;=8,1,0)</f>
        <v/>
      </c>
      <c r="R938" s="2">
        <f>IF(L938&gt;=9,1,0)</f>
        <v/>
      </c>
      <c r="S938" s="2">
        <f>IF(OR(L938=10,M938="Vinta"),1,0)</f>
        <v/>
      </c>
      <c r="T938" s="2">
        <f>IF(M938="Persa",1,0)</f>
        <v/>
      </c>
      <c r="U938" s="2" t="n"/>
      <c r="V938" s="2" t="n"/>
      <c r="W938" s="2" t="n"/>
      <c r="X938" s="2" t="n"/>
      <c r="Y938" s="17" t="n"/>
      <c r="Z938" s="17" t="n"/>
      <c r="AA938" s="17" t="n"/>
      <c r="AB938" s="2" t="n"/>
      <c r="AC938" s="2">
        <f>IF(B938="","",IF(AB938="",TODAY()-B938,AB938-B938))</f>
        <v/>
      </c>
      <c r="AD938" s="2" t="n"/>
      <c r="AE938" s="2" t="n"/>
      <c r="AF938" s="2" t="n"/>
      <c r="AG938" s="37">
        <f>IF(B938="","",MAX(B938,IF(U938="",0,U938),IF(W938="",0,W938),IF(AB938="",0,AB938),IF(AN938="",0,AN938)))</f>
        <v/>
      </c>
      <c r="AH938" s="11">
        <f>IF(AG938="","",TODAY()-AG938)</f>
        <v/>
      </c>
      <c r="AI938" s="11">
        <f>IF(B938="","",MIN(100,IF(J938&gt;=300000,20,IF(J938&gt;=200000,10,5))+IF(OR(C938="Referral",C938="Passaparola"),20,IF(OR(C938="Sito web",C938="LinkedIn",C938="Email marketing"),15,10))+IF(L938&gt;=8,25,IF(L938&gt;=6,18,IF(L938&gt;=4,12,5)))+IF(AND(V938&lt;&gt;"",V938&lt;&gt;"Non risponde",V938&lt;&gt;"Non interessato"),10,0)+IF(X938="Eseguita",10,0)+IF(Z938&gt;0,15,0)))</f>
        <v/>
      </c>
      <c r="AJ938" s="11">
        <f>IF(AI938="","",IF(AI938&gt;=80,"Hot",IF(AI938&gt;=60,"Alta",IF(AI938&gt;=40,"Media","Bassa"))))</f>
        <v/>
      </c>
      <c r="AK938" s="11">
        <f>IF(B938="","",IF(U938="",TODAY()-B938,U938-B938))</f>
        <v/>
      </c>
      <c r="AL938" s="11">
        <f>IF(B938="","",IF(M938="Vinta","Chiusa - vinta",IF(M938="Persa","Chiusa - persa",IF(AND(U938="",TODAY()-B938&gt;1),"Contattare subito",IF(AND(M938="In corso",AH938&gt;7),"Lead in stallo",IF(AND(AN938&lt;&gt;"",AN938&lt;TODAY(),M938="In corso"),"Follow-up scaduto",IF(AND(K938="Offerta",Y938="",W938&lt;&gt;"",TODAY()-W938&gt;3),"Verificare offerta","OK"))))))</f>
        <v/>
      </c>
      <c r="AM938" s="38" t="n"/>
      <c r="AN938" s="39" t="n"/>
      <c r="AO938" s="11">
        <f>IF(AND(AN938&lt;&gt;"",AN938&lt;TODAY(),M938="In corso"),1,0)</f>
        <v/>
      </c>
      <c r="AP938" s="84">
        <f>IF(B938="","",IF(OR(M938="Vinta",M938="Persa"),0,IF(AL938="Contattare subito",50,0)+IF(AL938="Follow-up scaduto",40,0)+IF(AL938="Lead in stallo",35,0)+IF(AJ938="Hot",30,IF(AJ938="Alta",20,IF(AJ938="Media",10,0)))+IF(AO938=1,10,0)+L938/10+ROW()/100000))</f>
        <v/>
      </c>
    </row>
    <row r="939">
      <c r="A939" s="2">
        <f>IF(B939="","",ROW()-1)</f>
        <v/>
      </c>
      <c r="B939" s="2" t="n"/>
      <c r="C939" s="2" t="n"/>
      <c r="D939" s="2" t="n"/>
      <c r="E939" s="2" t="n"/>
      <c r="F939" s="2" t="n"/>
      <c r="G939" s="2" t="n"/>
      <c r="H939" s="2" t="n"/>
      <c r="I939" s="2" t="n"/>
      <c r="J939" s="2" t="n"/>
      <c r="K939" s="2" t="n"/>
      <c r="L939" s="2">
        <f>IF(K939="","",IF(K939="Nuovo",1,IF(K939="Tentativo contatto",1,IF(K939="Contattato",2,IF(K939="Qualificato",4,IF(K939="Visita fissata",5,IF(K939="Visita effettuata",6,IF(K939="Trattativa",7,IF(K939="Offerta",8,IF(K939="Prenotazione",9,IF(K939="Venduto",10,""))))))))))))</f>
        <v/>
      </c>
      <c r="M939" s="2" t="n"/>
      <c r="N939" s="2">
        <f>IF(L939&gt;=4,1,0)</f>
        <v/>
      </c>
      <c r="O939" s="2">
        <f>IF(L939&gt;=6,1,0)</f>
        <v/>
      </c>
      <c r="P939" s="2">
        <f>IF(L939&gt;=7,1,0)</f>
        <v/>
      </c>
      <c r="Q939" s="2">
        <f>IF(L939&gt;=8,1,0)</f>
        <v/>
      </c>
      <c r="R939" s="2">
        <f>IF(L939&gt;=9,1,0)</f>
        <v/>
      </c>
      <c r="S939" s="2">
        <f>IF(OR(L939=10,M939="Vinta"),1,0)</f>
        <v/>
      </c>
      <c r="T939" s="2">
        <f>IF(M939="Persa",1,0)</f>
        <v/>
      </c>
      <c r="U939" s="2" t="n"/>
      <c r="V939" s="2" t="n"/>
      <c r="W939" s="2" t="n"/>
      <c r="X939" s="2" t="n"/>
      <c r="Y939" s="17" t="n"/>
      <c r="Z939" s="17" t="n"/>
      <c r="AA939" s="17" t="n"/>
      <c r="AB939" s="2" t="n"/>
      <c r="AC939" s="2">
        <f>IF(B939="","",IF(AB939="",TODAY()-B939,AB939-B939))</f>
        <v/>
      </c>
      <c r="AD939" s="2" t="n"/>
      <c r="AE939" s="2" t="n"/>
      <c r="AF939" s="2" t="n"/>
      <c r="AG939" s="37">
        <f>IF(B939="","",MAX(B939,IF(U939="",0,U939),IF(W939="",0,W939),IF(AB939="",0,AB939),IF(AN939="",0,AN939)))</f>
        <v/>
      </c>
      <c r="AH939" s="11">
        <f>IF(AG939="","",TODAY()-AG939)</f>
        <v/>
      </c>
      <c r="AI939" s="11">
        <f>IF(B939="","",MIN(100,IF(J939&gt;=300000,20,IF(J939&gt;=200000,10,5))+IF(OR(C939="Referral",C939="Passaparola"),20,IF(OR(C939="Sito web",C939="LinkedIn",C939="Email marketing"),15,10))+IF(L939&gt;=8,25,IF(L939&gt;=6,18,IF(L939&gt;=4,12,5)))+IF(AND(V939&lt;&gt;"",V939&lt;&gt;"Non risponde",V939&lt;&gt;"Non interessato"),10,0)+IF(X939="Eseguita",10,0)+IF(Z939&gt;0,15,0)))</f>
        <v/>
      </c>
      <c r="AJ939" s="11">
        <f>IF(AI939="","",IF(AI939&gt;=80,"Hot",IF(AI939&gt;=60,"Alta",IF(AI939&gt;=40,"Media","Bassa"))))</f>
        <v/>
      </c>
      <c r="AK939" s="11">
        <f>IF(B939="","",IF(U939="",TODAY()-B939,U939-B939))</f>
        <v/>
      </c>
      <c r="AL939" s="11">
        <f>IF(B939="","",IF(M939="Vinta","Chiusa - vinta",IF(M939="Persa","Chiusa - persa",IF(AND(U939="",TODAY()-B939&gt;1),"Contattare subito",IF(AND(M939="In corso",AH939&gt;7),"Lead in stallo",IF(AND(AN939&lt;&gt;"",AN939&lt;TODAY(),M939="In corso"),"Follow-up scaduto",IF(AND(K939="Offerta",Y939="",W939&lt;&gt;"",TODAY()-W939&gt;3),"Verificare offerta","OK"))))))</f>
        <v/>
      </c>
      <c r="AM939" s="38" t="n"/>
      <c r="AN939" s="39" t="n"/>
      <c r="AO939" s="11">
        <f>IF(AND(AN939&lt;&gt;"",AN939&lt;TODAY(),M939="In corso"),1,0)</f>
        <v/>
      </c>
      <c r="AP939" s="84">
        <f>IF(B939="","",IF(OR(M939="Vinta",M939="Persa"),0,IF(AL939="Contattare subito",50,0)+IF(AL939="Follow-up scaduto",40,0)+IF(AL939="Lead in stallo",35,0)+IF(AJ939="Hot",30,IF(AJ939="Alta",20,IF(AJ939="Media",10,0)))+IF(AO939=1,10,0)+L939/10+ROW()/100000))</f>
        <v/>
      </c>
    </row>
    <row r="940">
      <c r="A940" s="2">
        <f>IF(B940="","",ROW()-1)</f>
        <v/>
      </c>
      <c r="B940" s="2" t="n"/>
      <c r="C940" s="2" t="n"/>
      <c r="D940" s="2" t="n"/>
      <c r="E940" s="2" t="n"/>
      <c r="F940" s="2" t="n"/>
      <c r="G940" s="2" t="n"/>
      <c r="H940" s="2" t="n"/>
      <c r="I940" s="2" t="n"/>
      <c r="J940" s="2" t="n"/>
      <c r="K940" s="2" t="n"/>
      <c r="L940" s="2">
        <f>IF(K940="","",IF(K940="Nuovo",1,IF(K940="Tentativo contatto",1,IF(K940="Contattato",2,IF(K940="Qualificato",4,IF(K940="Visita fissata",5,IF(K940="Visita effettuata",6,IF(K940="Trattativa",7,IF(K940="Offerta",8,IF(K940="Prenotazione",9,IF(K940="Venduto",10,""))))))))))))</f>
        <v/>
      </c>
      <c r="M940" s="2" t="n"/>
      <c r="N940" s="2">
        <f>IF(L940&gt;=4,1,0)</f>
        <v/>
      </c>
      <c r="O940" s="2">
        <f>IF(L940&gt;=6,1,0)</f>
        <v/>
      </c>
      <c r="P940" s="2">
        <f>IF(L940&gt;=7,1,0)</f>
        <v/>
      </c>
      <c r="Q940" s="2">
        <f>IF(L940&gt;=8,1,0)</f>
        <v/>
      </c>
      <c r="R940" s="2">
        <f>IF(L940&gt;=9,1,0)</f>
        <v/>
      </c>
      <c r="S940" s="2">
        <f>IF(OR(L940=10,M940="Vinta"),1,0)</f>
        <v/>
      </c>
      <c r="T940" s="2">
        <f>IF(M940="Persa",1,0)</f>
        <v/>
      </c>
      <c r="U940" s="2" t="n"/>
      <c r="V940" s="2" t="n"/>
      <c r="W940" s="2" t="n"/>
      <c r="X940" s="2" t="n"/>
      <c r="Y940" s="17" t="n"/>
      <c r="Z940" s="17" t="n"/>
      <c r="AA940" s="17" t="n"/>
      <c r="AB940" s="2" t="n"/>
      <c r="AC940" s="2">
        <f>IF(B940="","",IF(AB940="",TODAY()-B940,AB940-B940))</f>
        <v/>
      </c>
      <c r="AD940" s="2" t="n"/>
      <c r="AE940" s="2" t="n"/>
      <c r="AF940" s="2" t="n"/>
      <c r="AG940" s="37">
        <f>IF(B940="","",MAX(B940,IF(U940="",0,U940),IF(W940="",0,W940),IF(AB940="",0,AB940),IF(AN940="",0,AN940)))</f>
        <v/>
      </c>
      <c r="AH940" s="11">
        <f>IF(AG940="","",TODAY()-AG940)</f>
        <v/>
      </c>
      <c r="AI940" s="11">
        <f>IF(B940="","",MIN(100,IF(J940&gt;=300000,20,IF(J940&gt;=200000,10,5))+IF(OR(C940="Referral",C940="Passaparola"),20,IF(OR(C940="Sito web",C940="LinkedIn",C940="Email marketing"),15,10))+IF(L940&gt;=8,25,IF(L940&gt;=6,18,IF(L940&gt;=4,12,5)))+IF(AND(V940&lt;&gt;"",V940&lt;&gt;"Non risponde",V940&lt;&gt;"Non interessato"),10,0)+IF(X940="Eseguita",10,0)+IF(Z940&gt;0,15,0)))</f>
        <v/>
      </c>
      <c r="AJ940" s="11">
        <f>IF(AI940="","",IF(AI940&gt;=80,"Hot",IF(AI940&gt;=60,"Alta",IF(AI940&gt;=40,"Media","Bassa"))))</f>
        <v/>
      </c>
      <c r="AK940" s="11">
        <f>IF(B940="","",IF(U940="",TODAY()-B940,U940-B940))</f>
        <v/>
      </c>
      <c r="AL940" s="11">
        <f>IF(B940="","",IF(M940="Vinta","Chiusa - vinta",IF(M940="Persa","Chiusa - persa",IF(AND(U940="",TODAY()-B940&gt;1),"Contattare subito",IF(AND(M940="In corso",AH940&gt;7),"Lead in stallo",IF(AND(AN940&lt;&gt;"",AN940&lt;TODAY(),M940="In corso"),"Follow-up scaduto",IF(AND(K940="Offerta",Y940="",W940&lt;&gt;"",TODAY()-W940&gt;3),"Verificare offerta","OK"))))))</f>
        <v/>
      </c>
      <c r="AM940" s="38" t="n"/>
      <c r="AN940" s="39" t="n"/>
      <c r="AO940" s="11">
        <f>IF(AND(AN940&lt;&gt;"",AN940&lt;TODAY(),M940="In corso"),1,0)</f>
        <v/>
      </c>
      <c r="AP940" s="84">
        <f>IF(B940="","",IF(OR(M940="Vinta",M940="Persa"),0,IF(AL940="Contattare subito",50,0)+IF(AL940="Follow-up scaduto",40,0)+IF(AL940="Lead in stallo",35,0)+IF(AJ940="Hot",30,IF(AJ940="Alta",20,IF(AJ940="Media",10,0)))+IF(AO940=1,10,0)+L940/10+ROW()/100000))</f>
        <v/>
      </c>
    </row>
    <row r="941">
      <c r="A941" s="2">
        <f>IF(B941="","",ROW()-1)</f>
        <v/>
      </c>
      <c r="B941" s="2" t="n"/>
      <c r="C941" s="2" t="n"/>
      <c r="D941" s="2" t="n"/>
      <c r="E941" s="2" t="n"/>
      <c r="F941" s="2" t="n"/>
      <c r="G941" s="2" t="n"/>
      <c r="H941" s="2" t="n"/>
      <c r="I941" s="2" t="n"/>
      <c r="J941" s="2" t="n"/>
      <c r="K941" s="2" t="n"/>
      <c r="L941" s="2">
        <f>IF(K941="","",IF(K941="Nuovo",1,IF(K941="Tentativo contatto",1,IF(K941="Contattato",2,IF(K941="Qualificato",4,IF(K941="Visita fissata",5,IF(K941="Visita effettuata",6,IF(K941="Trattativa",7,IF(K941="Offerta",8,IF(K941="Prenotazione",9,IF(K941="Venduto",10,""))))))))))))</f>
        <v/>
      </c>
      <c r="M941" s="2" t="n"/>
      <c r="N941" s="2">
        <f>IF(L941&gt;=4,1,0)</f>
        <v/>
      </c>
      <c r="O941" s="2">
        <f>IF(L941&gt;=6,1,0)</f>
        <v/>
      </c>
      <c r="P941" s="2">
        <f>IF(L941&gt;=7,1,0)</f>
        <v/>
      </c>
      <c r="Q941" s="2">
        <f>IF(L941&gt;=8,1,0)</f>
        <v/>
      </c>
      <c r="R941" s="2">
        <f>IF(L941&gt;=9,1,0)</f>
        <v/>
      </c>
      <c r="S941" s="2">
        <f>IF(OR(L941=10,M941="Vinta"),1,0)</f>
        <v/>
      </c>
      <c r="T941" s="2">
        <f>IF(M941="Persa",1,0)</f>
        <v/>
      </c>
      <c r="U941" s="2" t="n"/>
      <c r="V941" s="2" t="n"/>
      <c r="W941" s="2" t="n"/>
      <c r="X941" s="2" t="n"/>
      <c r="Y941" s="17" t="n"/>
      <c r="Z941" s="17" t="n"/>
      <c r="AA941" s="17" t="n"/>
      <c r="AB941" s="2" t="n"/>
      <c r="AC941" s="2">
        <f>IF(B941="","",IF(AB941="",TODAY()-B941,AB941-B941))</f>
        <v/>
      </c>
      <c r="AD941" s="2" t="n"/>
      <c r="AE941" s="2" t="n"/>
      <c r="AF941" s="2" t="n"/>
      <c r="AG941" s="37">
        <f>IF(B941="","",MAX(B941,IF(U941="",0,U941),IF(W941="",0,W941),IF(AB941="",0,AB941),IF(AN941="",0,AN941)))</f>
        <v/>
      </c>
      <c r="AH941" s="11">
        <f>IF(AG941="","",TODAY()-AG941)</f>
        <v/>
      </c>
      <c r="AI941" s="11">
        <f>IF(B941="","",MIN(100,IF(J941&gt;=300000,20,IF(J941&gt;=200000,10,5))+IF(OR(C941="Referral",C941="Passaparola"),20,IF(OR(C941="Sito web",C941="LinkedIn",C941="Email marketing"),15,10))+IF(L941&gt;=8,25,IF(L941&gt;=6,18,IF(L941&gt;=4,12,5)))+IF(AND(V941&lt;&gt;"",V941&lt;&gt;"Non risponde",V941&lt;&gt;"Non interessato"),10,0)+IF(X941="Eseguita",10,0)+IF(Z941&gt;0,15,0)))</f>
        <v/>
      </c>
      <c r="AJ941" s="11">
        <f>IF(AI941="","",IF(AI941&gt;=80,"Hot",IF(AI941&gt;=60,"Alta",IF(AI941&gt;=40,"Media","Bassa"))))</f>
        <v/>
      </c>
      <c r="AK941" s="11">
        <f>IF(B941="","",IF(U941="",TODAY()-B941,U941-B941))</f>
        <v/>
      </c>
      <c r="AL941" s="11">
        <f>IF(B941="","",IF(M941="Vinta","Chiusa - vinta",IF(M941="Persa","Chiusa - persa",IF(AND(U941="",TODAY()-B941&gt;1),"Contattare subito",IF(AND(M941="In corso",AH941&gt;7),"Lead in stallo",IF(AND(AN941&lt;&gt;"",AN941&lt;TODAY(),M941="In corso"),"Follow-up scaduto",IF(AND(K941="Offerta",Y941="",W941&lt;&gt;"",TODAY()-W941&gt;3),"Verificare offerta","OK"))))))</f>
        <v/>
      </c>
      <c r="AM941" s="38" t="n"/>
      <c r="AN941" s="39" t="n"/>
      <c r="AO941" s="11">
        <f>IF(AND(AN941&lt;&gt;"",AN941&lt;TODAY(),M941="In corso"),1,0)</f>
        <v/>
      </c>
      <c r="AP941" s="84">
        <f>IF(B941="","",IF(OR(M941="Vinta",M941="Persa"),0,IF(AL941="Contattare subito",50,0)+IF(AL941="Follow-up scaduto",40,0)+IF(AL941="Lead in stallo",35,0)+IF(AJ941="Hot",30,IF(AJ941="Alta",20,IF(AJ941="Media",10,0)))+IF(AO941=1,10,0)+L941/10+ROW()/100000))</f>
        <v/>
      </c>
    </row>
    <row r="942">
      <c r="A942" s="2">
        <f>IF(B942="","",ROW()-1)</f>
        <v/>
      </c>
      <c r="B942" s="2" t="n"/>
      <c r="C942" s="2" t="n"/>
      <c r="D942" s="2" t="n"/>
      <c r="E942" s="2" t="n"/>
      <c r="F942" s="2" t="n"/>
      <c r="G942" s="2" t="n"/>
      <c r="H942" s="2" t="n"/>
      <c r="I942" s="2" t="n"/>
      <c r="J942" s="2" t="n"/>
      <c r="K942" s="2" t="n"/>
      <c r="L942" s="2">
        <f>IF(K942="","",IF(K942="Nuovo",1,IF(K942="Tentativo contatto",1,IF(K942="Contattato",2,IF(K942="Qualificato",4,IF(K942="Visita fissata",5,IF(K942="Visita effettuata",6,IF(K942="Trattativa",7,IF(K942="Offerta",8,IF(K942="Prenotazione",9,IF(K942="Venduto",10,""))))))))))))</f>
        <v/>
      </c>
      <c r="M942" s="2" t="n"/>
      <c r="N942" s="2">
        <f>IF(L942&gt;=4,1,0)</f>
        <v/>
      </c>
      <c r="O942" s="2">
        <f>IF(L942&gt;=6,1,0)</f>
        <v/>
      </c>
      <c r="P942" s="2">
        <f>IF(L942&gt;=7,1,0)</f>
        <v/>
      </c>
      <c r="Q942" s="2">
        <f>IF(L942&gt;=8,1,0)</f>
        <v/>
      </c>
      <c r="R942" s="2">
        <f>IF(L942&gt;=9,1,0)</f>
        <v/>
      </c>
      <c r="S942" s="2">
        <f>IF(OR(L942=10,M942="Vinta"),1,0)</f>
        <v/>
      </c>
      <c r="T942" s="2">
        <f>IF(M942="Persa",1,0)</f>
        <v/>
      </c>
      <c r="U942" s="2" t="n"/>
      <c r="V942" s="2" t="n"/>
      <c r="W942" s="2" t="n"/>
      <c r="X942" s="2" t="n"/>
      <c r="Y942" s="17" t="n"/>
      <c r="Z942" s="17" t="n"/>
      <c r="AA942" s="17" t="n"/>
      <c r="AB942" s="2" t="n"/>
      <c r="AC942" s="2">
        <f>IF(B942="","",IF(AB942="",TODAY()-B942,AB942-B942))</f>
        <v/>
      </c>
      <c r="AD942" s="2" t="n"/>
      <c r="AE942" s="2" t="n"/>
      <c r="AF942" s="2" t="n"/>
      <c r="AG942" s="37">
        <f>IF(B942="","",MAX(B942,IF(U942="",0,U942),IF(W942="",0,W942),IF(AB942="",0,AB942),IF(AN942="",0,AN942)))</f>
        <v/>
      </c>
      <c r="AH942" s="11">
        <f>IF(AG942="","",TODAY()-AG942)</f>
        <v/>
      </c>
      <c r="AI942" s="11">
        <f>IF(B942="","",MIN(100,IF(J942&gt;=300000,20,IF(J942&gt;=200000,10,5))+IF(OR(C942="Referral",C942="Passaparola"),20,IF(OR(C942="Sito web",C942="LinkedIn",C942="Email marketing"),15,10))+IF(L942&gt;=8,25,IF(L942&gt;=6,18,IF(L942&gt;=4,12,5)))+IF(AND(V942&lt;&gt;"",V942&lt;&gt;"Non risponde",V942&lt;&gt;"Non interessato"),10,0)+IF(X942="Eseguita",10,0)+IF(Z942&gt;0,15,0)))</f>
        <v/>
      </c>
      <c r="AJ942" s="11">
        <f>IF(AI942="","",IF(AI942&gt;=80,"Hot",IF(AI942&gt;=60,"Alta",IF(AI942&gt;=40,"Media","Bassa"))))</f>
        <v/>
      </c>
      <c r="AK942" s="11">
        <f>IF(B942="","",IF(U942="",TODAY()-B942,U942-B942))</f>
        <v/>
      </c>
      <c r="AL942" s="11">
        <f>IF(B942="","",IF(M942="Vinta","Chiusa - vinta",IF(M942="Persa","Chiusa - persa",IF(AND(U942="",TODAY()-B942&gt;1),"Contattare subito",IF(AND(M942="In corso",AH942&gt;7),"Lead in stallo",IF(AND(AN942&lt;&gt;"",AN942&lt;TODAY(),M942="In corso"),"Follow-up scaduto",IF(AND(K942="Offerta",Y942="",W942&lt;&gt;"",TODAY()-W942&gt;3),"Verificare offerta","OK"))))))</f>
        <v/>
      </c>
      <c r="AM942" s="38" t="n"/>
      <c r="AN942" s="39" t="n"/>
      <c r="AO942" s="11">
        <f>IF(AND(AN942&lt;&gt;"",AN942&lt;TODAY(),M942="In corso"),1,0)</f>
        <v/>
      </c>
      <c r="AP942" s="84">
        <f>IF(B942="","",IF(OR(M942="Vinta",M942="Persa"),0,IF(AL942="Contattare subito",50,0)+IF(AL942="Follow-up scaduto",40,0)+IF(AL942="Lead in stallo",35,0)+IF(AJ942="Hot",30,IF(AJ942="Alta",20,IF(AJ942="Media",10,0)))+IF(AO942=1,10,0)+L942/10+ROW()/100000))</f>
        <v/>
      </c>
    </row>
    <row r="943">
      <c r="A943" s="2">
        <f>IF(B943="","",ROW()-1)</f>
        <v/>
      </c>
      <c r="B943" s="2" t="n"/>
      <c r="C943" s="2" t="n"/>
      <c r="D943" s="2" t="n"/>
      <c r="E943" s="2" t="n"/>
      <c r="F943" s="2" t="n"/>
      <c r="G943" s="2" t="n"/>
      <c r="H943" s="2" t="n"/>
      <c r="I943" s="2" t="n"/>
      <c r="J943" s="2" t="n"/>
      <c r="K943" s="2" t="n"/>
      <c r="L943" s="2">
        <f>IF(K943="","",IF(K943="Nuovo",1,IF(K943="Tentativo contatto",1,IF(K943="Contattato",2,IF(K943="Qualificato",4,IF(K943="Visita fissata",5,IF(K943="Visita effettuata",6,IF(K943="Trattativa",7,IF(K943="Offerta",8,IF(K943="Prenotazione",9,IF(K943="Venduto",10,""))))))))))))</f>
        <v/>
      </c>
      <c r="M943" s="2" t="n"/>
      <c r="N943" s="2">
        <f>IF(L943&gt;=4,1,0)</f>
        <v/>
      </c>
      <c r="O943" s="2">
        <f>IF(L943&gt;=6,1,0)</f>
        <v/>
      </c>
      <c r="P943" s="2">
        <f>IF(L943&gt;=7,1,0)</f>
        <v/>
      </c>
      <c r="Q943" s="2">
        <f>IF(L943&gt;=8,1,0)</f>
        <v/>
      </c>
      <c r="R943" s="2">
        <f>IF(L943&gt;=9,1,0)</f>
        <v/>
      </c>
      <c r="S943" s="2">
        <f>IF(OR(L943=10,M943="Vinta"),1,0)</f>
        <v/>
      </c>
      <c r="T943" s="2">
        <f>IF(M943="Persa",1,0)</f>
        <v/>
      </c>
      <c r="U943" s="2" t="n"/>
      <c r="V943" s="2" t="n"/>
      <c r="W943" s="2" t="n"/>
      <c r="X943" s="2" t="n"/>
      <c r="Y943" s="17" t="n"/>
      <c r="Z943" s="17" t="n"/>
      <c r="AA943" s="17" t="n"/>
      <c r="AB943" s="2" t="n"/>
      <c r="AC943" s="2">
        <f>IF(B943="","",IF(AB943="",TODAY()-B943,AB943-B943))</f>
        <v/>
      </c>
      <c r="AD943" s="2" t="n"/>
      <c r="AE943" s="2" t="n"/>
      <c r="AF943" s="2" t="n"/>
      <c r="AG943" s="37">
        <f>IF(B943="","",MAX(B943,IF(U943="",0,U943),IF(W943="",0,W943),IF(AB943="",0,AB943),IF(AN943="",0,AN943)))</f>
        <v/>
      </c>
      <c r="AH943" s="11">
        <f>IF(AG943="","",TODAY()-AG943)</f>
        <v/>
      </c>
      <c r="AI943" s="11">
        <f>IF(B943="","",MIN(100,IF(J943&gt;=300000,20,IF(J943&gt;=200000,10,5))+IF(OR(C943="Referral",C943="Passaparola"),20,IF(OR(C943="Sito web",C943="LinkedIn",C943="Email marketing"),15,10))+IF(L943&gt;=8,25,IF(L943&gt;=6,18,IF(L943&gt;=4,12,5)))+IF(AND(V943&lt;&gt;"",V943&lt;&gt;"Non risponde",V943&lt;&gt;"Non interessato"),10,0)+IF(X943="Eseguita",10,0)+IF(Z943&gt;0,15,0)))</f>
        <v/>
      </c>
      <c r="AJ943" s="11">
        <f>IF(AI943="","",IF(AI943&gt;=80,"Hot",IF(AI943&gt;=60,"Alta",IF(AI943&gt;=40,"Media","Bassa"))))</f>
        <v/>
      </c>
      <c r="AK943" s="11">
        <f>IF(B943="","",IF(U943="",TODAY()-B943,U943-B943))</f>
        <v/>
      </c>
      <c r="AL943" s="11">
        <f>IF(B943="","",IF(M943="Vinta","Chiusa - vinta",IF(M943="Persa","Chiusa - persa",IF(AND(U943="",TODAY()-B943&gt;1),"Contattare subito",IF(AND(M943="In corso",AH943&gt;7),"Lead in stallo",IF(AND(AN943&lt;&gt;"",AN943&lt;TODAY(),M943="In corso"),"Follow-up scaduto",IF(AND(K943="Offerta",Y943="",W943&lt;&gt;"",TODAY()-W943&gt;3),"Verificare offerta","OK"))))))</f>
        <v/>
      </c>
      <c r="AM943" s="38" t="n"/>
      <c r="AN943" s="39" t="n"/>
      <c r="AO943" s="11">
        <f>IF(AND(AN943&lt;&gt;"",AN943&lt;TODAY(),M943="In corso"),1,0)</f>
        <v/>
      </c>
      <c r="AP943" s="84">
        <f>IF(B943="","",IF(OR(M943="Vinta",M943="Persa"),0,IF(AL943="Contattare subito",50,0)+IF(AL943="Follow-up scaduto",40,0)+IF(AL943="Lead in stallo",35,0)+IF(AJ943="Hot",30,IF(AJ943="Alta",20,IF(AJ943="Media",10,0)))+IF(AO943=1,10,0)+L943/10+ROW()/100000))</f>
        <v/>
      </c>
    </row>
    <row r="944">
      <c r="A944" s="2">
        <f>IF(B944="","",ROW()-1)</f>
        <v/>
      </c>
      <c r="B944" s="2" t="n"/>
      <c r="C944" s="2" t="n"/>
      <c r="D944" s="2" t="n"/>
      <c r="E944" s="2" t="n"/>
      <c r="F944" s="2" t="n"/>
      <c r="G944" s="2" t="n"/>
      <c r="H944" s="2" t="n"/>
      <c r="I944" s="2" t="n"/>
      <c r="J944" s="2" t="n"/>
      <c r="K944" s="2" t="n"/>
      <c r="L944" s="2">
        <f>IF(K944="","",IF(K944="Nuovo",1,IF(K944="Tentativo contatto",1,IF(K944="Contattato",2,IF(K944="Qualificato",4,IF(K944="Visita fissata",5,IF(K944="Visita effettuata",6,IF(K944="Trattativa",7,IF(K944="Offerta",8,IF(K944="Prenotazione",9,IF(K944="Venduto",10,""))))))))))))</f>
        <v/>
      </c>
      <c r="M944" s="2" t="n"/>
      <c r="N944" s="2">
        <f>IF(L944&gt;=4,1,0)</f>
        <v/>
      </c>
      <c r="O944" s="2">
        <f>IF(L944&gt;=6,1,0)</f>
        <v/>
      </c>
      <c r="P944" s="2">
        <f>IF(L944&gt;=7,1,0)</f>
        <v/>
      </c>
      <c r="Q944" s="2">
        <f>IF(L944&gt;=8,1,0)</f>
        <v/>
      </c>
      <c r="R944" s="2">
        <f>IF(L944&gt;=9,1,0)</f>
        <v/>
      </c>
      <c r="S944" s="2">
        <f>IF(OR(L944=10,M944="Vinta"),1,0)</f>
        <v/>
      </c>
      <c r="T944" s="2">
        <f>IF(M944="Persa",1,0)</f>
        <v/>
      </c>
      <c r="U944" s="2" t="n"/>
      <c r="V944" s="2" t="n"/>
      <c r="W944" s="2" t="n"/>
      <c r="X944" s="2" t="n"/>
      <c r="Y944" s="17" t="n"/>
      <c r="Z944" s="17" t="n"/>
      <c r="AA944" s="17" t="n"/>
      <c r="AB944" s="2" t="n"/>
      <c r="AC944" s="2">
        <f>IF(B944="","",IF(AB944="",TODAY()-B944,AB944-B944))</f>
        <v/>
      </c>
      <c r="AD944" s="2" t="n"/>
      <c r="AE944" s="2" t="n"/>
      <c r="AF944" s="2" t="n"/>
      <c r="AG944" s="37">
        <f>IF(B944="","",MAX(B944,IF(U944="",0,U944),IF(W944="",0,W944),IF(AB944="",0,AB944),IF(AN944="",0,AN944)))</f>
        <v/>
      </c>
      <c r="AH944" s="11">
        <f>IF(AG944="","",TODAY()-AG944)</f>
        <v/>
      </c>
      <c r="AI944" s="11">
        <f>IF(B944="","",MIN(100,IF(J944&gt;=300000,20,IF(J944&gt;=200000,10,5))+IF(OR(C944="Referral",C944="Passaparola"),20,IF(OR(C944="Sito web",C944="LinkedIn",C944="Email marketing"),15,10))+IF(L944&gt;=8,25,IF(L944&gt;=6,18,IF(L944&gt;=4,12,5)))+IF(AND(V944&lt;&gt;"",V944&lt;&gt;"Non risponde",V944&lt;&gt;"Non interessato"),10,0)+IF(X944="Eseguita",10,0)+IF(Z944&gt;0,15,0)))</f>
        <v/>
      </c>
      <c r="AJ944" s="11">
        <f>IF(AI944="","",IF(AI944&gt;=80,"Hot",IF(AI944&gt;=60,"Alta",IF(AI944&gt;=40,"Media","Bassa"))))</f>
        <v/>
      </c>
      <c r="AK944" s="11">
        <f>IF(B944="","",IF(U944="",TODAY()-B944,U944-B944))</f>
        <v/>
      </c>
      <c r="AL944" s="11">
        <f>IF(B944="","",IF(M944="Vinta","Chiusa - vinta",IF(M944="Persa","Chiusa - persa",IF(AND(U944="",TODAY()-B944&gt;1),"Contattare subito",IF(AND(M944="In corso",AH944&gt;7),"Lead in stallo",IF(AND(AN944&lt;&gt;"",AN944&lt;TODAY(),M944="In corso"),"Follow-up scaduto",IF(AND(K944="Offerta",Y944="",W944&lt;&gt;"",TODAY()-W944&gt;3),"Verificare offerta","OK"))))))</f>
        <v/>
      </c>
      <c r="AM944" s="38" t="n"/>
      <c r="AN944" s="39" t="n"/>
      <c r="AO944" s="11">
        <f>IF(AND(AN944&lt;&gt;"",AN944&lt;TODAY(),M944="In corso"),1,0)</f>
        <v/>
      </c>
      <c r="AP944" s="84">
        <f>IF(B944="","",IF(OR(M944="Vinta",M944="Persa"),0,IF(AL944="Contattare subito",50,0)+IF(AL944="Follow-up scaduto",40,0)+IF(AL944="Lead in stallo",35,0)+IF(AJ944="Hot",30,IF(AJ944="Alta",20,IF(AJ944="Media",10,0)))+IF(AO944=1,10,0)+L944/10+ROW()/100000))</f>
        <v/>
      </c>
    </row>
    <row r="945">
      <c r="A945" s="2">
        <f>IF(B945="","",ROW()-1)</f>
        <v/>
      </c>
      <c r="B945" s="2" t="n"/>
      <c r="C945" s="2" t="n"/>
      <c r="D945" s="2" t="n"/>
      <c r="E945" s="2" t="n"/>
      <c r="F945" s="2" t="n"/>
      <c r="G945" s="2" t="n"/>
      <c r="H945" s="2" t="n"/>
      <c r="I945" s="2" t="n"/>
      <c r="J945" s="2" t="n"/>
      <c r="K945" s="2" t="n"/>
      <c r="L945" s="2">
        <f>IF(K945="","",IF(K945="Nuovo",1,IF(K945="Tentativo contatto",1,IF(K945="Contattato",2,IF(K945="Qualificato",4,IF(K945="Visita fissata",5,IF(K945="Visita effettuata",6,IF(K945="Trattativa",7,IF(K945="Offerta",8,IF(K945="Prenotazione",9,IF(K945="Venduto",10,""))))))))))))</f>
        <v/>
      </c>
      <c r="M945" s="2" t="n"/>
      <c r="N945" s="2">
        <f>IF(L945&gt;=4,1,0)</f>
        <v/>
      </c>
      <c r="O945" s="2">
        <f>IF(L945&gt;=6,1,0)</f>
        <v/>
      </c>
      <c r="P945" s="2">
        <f>IF(L945&gt;=7,1,0)</f>
        <v/>
      </c>
      <c r="Q945" s="2">
        <f>IF(L945&gt;=8,1,0)</f>
        <v/>
      </c>
      <c r="R945" s="2">
        <f>IF(L945&gt;=9,1,0)</f>
        <v/>
      </c>
      <c r="S945" s="2">
        <f>IF(OR(L945=10,M945="Vinta"),1,0)</f>
        <v/>
      </c>
      <c r="T945" s="2">
        <f>IF(M945="Persa",1,0)</f>
        <v/>
      </c>
      <c r="U945" s="2" t="n"/>
      <c r="V945" s="2" t="n"/>
      <c r="W945" s="2" t="n"/>
      <c r="X945" s="2" t="n"/>
      <c r="Y945" s="17" t="n"/>
      <c r="Z945" s="17" t="n"/>
      <c r="AA945" s="17" t="n"/>
      <c r="AB945" s="2" t="n"/>
      <c r="AC945" s="2">
        <f>IF(B945="","",IF(AB945="",TODAY()-B945,AB945-B945))</f>
        <v/>
      </c>
      <c r="AD945" s="2" t="n"/>
      <c r="AE945" s="2" t="n"/>
      <c r="AF945" s="2" t="n"/>
      <c r="AG945" s="37">
        <f>IF(B945="","",MAX(B945,IF(U945="",0,U945),IF(W945="",0,W945),IF(AB945="",0,AB945),IF(AN945="",0,AN945)))</f>
        <v/>
      </c>
      <c r="AH945" s="11">
        <f>IF(AG945="","",TODAY()-AG945)</f>
        <v/>
      </c>
      <c r="AI945" s="11">
        <f>IF(B945="","",MIN(100,IF(J945&gt;=300000,20,IF(J945&gt;=200000,10,5))+IF(OR(C945="Referral",C945="Passaparola"),20,IF(OR(C945="Sito web",C945="LinkedIn",C945="Email marketing"),15,10))+IF(L945&gt;=8,25,IF(L945&gt;=6,18,IF(L945&gt;=4,12,5)))+IF(AND(V945&lt;&gt;"",V945&lt;&gt;"Non risponde",V945&lt;&gt;"Non interessato"),10,0)+IF(X945="Eseguita",10,0)+IF(Z945&gt;0,15,0)))</f>
        <v/>
      </c>
      <c r="AJ945" s="11">
        <f>IF(AI945="","",IF(AI945&gt;=80,"Hot",IF(AI945&gt;=60,"Alta",IF(AI945&gt;=40,"Media","Bassa"))))</f>
        <v/>
      </c>
      <c r="AK945" s="11">
        <f>IF(B945="","",IF(U945="",TODAY()-B945,U945-B945))</f>
        <v/>
      </c>
      <c r="AL945" s="11">
        <f>IF(B945="","",IF(M945="Vinta","Chiusa - vinta",IF(M945="Persa","Chiusa - persa",IF(AND(U945="",TODAY()-B945&gt;1),"Contattare subito",IF(AND(M945="In corso",AH945&gt;7),"Lead in stallo",IF(AND(AN945&lt;&gt;"",AN945&lt;TODAY(),M945="In corso"),"Follow-up scaduto",IF(AND(K945="Offerta",Y945="",W945&lt;&gt;"",TODAY()-W945&gt;3),"Verificare offerta","OK"))))))</f>
        <v/>
      </c>
      <c r="AM945" s="38" t="n"/>
      <c r="AN945" s="39" t="n"/>
      <c r="AO945" s="11">
        <f>IF(AND(AN945&lt;&gt;"",AN945&lt;TODAY(),M945="In corso"),1,0)</f>
        <v/>
      </c>
      <c r="AP945" s="84">
        <f>IF(B945="","",IF(OR(M945="Vinta",M945="Persa"),0,IF(AL945="Contattare subito",50,0)+IF(AL945="Follow-up scaduto",40,0)+IF(AL945="Lead in stallo",35,0)+IF(AJ945="Hot",30,IF(AJ945="Alta",20,IF(AJ945="Media",10,0)))+IF(AO945=1,10,0)+L945/10+ROW()/100000))</f>
        <v/>
      </c>
    </row>
    <row r="946">
      <c r="A946" s="2">
        <f>IF(B946="","",ROW()-1)</f>
        <v/>
      </c>
      <c r="B946" s="2" t="n"/>
      <c r="C946" s="2" t="n"/>
      <c r="D946" s="2" t="n"/>
      <c r="E946" s="2" t="n"/>
      <c r="F946" s="2" t="n"/>
      <c r="G946" s="2" t="n"/>
      <c r="H946" s="2" t="n"/>
      <c r="I946" s="2" t="n"/>
      <c r="J946" s="2" t="n"/>
      <c r="K946" s="2" t="n"/>
      <c r="L946" s="2">
        <f>IF(K946="","",IF(K946="Nuovo",1,IF(K946="Tentativo contatto",1,IF(K946="Contattato",2,IF(K946="Qualificato",4,IF(K946="Visita fissata",5,IF(K946="Visita effettuata",6,IF(K946="Trattativa",7,IF(K946="Offerta",8,IF(K946="Prenotazione",9,IF(K946="Venduto",10,""))))))))))))</f>
        <v/>
      </c>
      <c r="M946" s="2" t="n"/>
      <c r="N946" s="2">
        <f>IF(L946&gt;=4,1,0)</f>
        <v/>
      </c>
      <c r="O946" s="2">
        <f>IF(L946&gt;=6,1,0)</f>
        <v/>
      </c>
      <c r="P946" s="2">
        <f>IF(L946&gt;=7,1,0)</f>
        <v/>
      </c>
      <c r="Q946" s="2">
        <f>IF(L946&gt;=8,1,0)</f>
        <v/>
      </c>
      <c r="R946" s="2">
        <f>IF(L946&gt;=9,1,0)</f>
        <v/>
      </c>
      <c r="S946" s="2">
        <f>IF(OR(L946=10,M946="Vinta"),1,0)</f>
        <v/>
      </c>
      <c r="T946" s="2">
        <f>IF(M946="Persa",1,0)</f>
        <v/>
      </c>
      <c r="U946" s="2" t="n"/>
      <c r="V946" s="2" t="n"/>
      <c r="W946" s="2" t="n"/>
      <c r="X946" s="2" t="n"/>
      <c r="Y946" s="17" t="n"/>
      <c r="Z946" s="17" t="n"/>
      <c r="AA946" s="17" t="n"/>
      <c r="AB946" s="2" t="n"/>
      <c r="AC946" s="2">
        <f>IF(B946="","",IF(AB946="",TODAY()-B946,AB946-B946))</f>
        <v/>
      </c>
      <c r="AD946" s="2" t="n"/>
      <c r="AE946" s="2" t="n"/>
      <c r="AF946" s="2" t="n"/>
      <c r="AG946" s="37">
        <f>IF(B946="","",MAX(B946,IF(U946="",0,U946),IF(W946="",0,W946),IF(AB946="",0,AB946),IF(AN946="",0,AN946)))</f>
        <v/>
      </c>
      <c r="AH946" s="11">
        <f>IF(AG946="","",TODAY()-AG946)</f>
        <v/>
      </c>
      <c r="AI946" s="11">
        <f>IF(B946="","",MIN(100,IF(J946&gt;=300000,20,IF(J946&gt;=200000,10,5))+IF(OR(C946="Referral",C946="Passaparola"),20,IF(OR(C946="Sito web",C946="LinkedIn",C946="Email marketing"),15,10))+IF(L946&gt;=8,25,IF(L946&gt;=6,18,IF(L946&gt;=4,12,5)))+IF(AND(V946&lt;&gt;"",V946&lt;&gt;"Non risponde",V946&lt;&gt;"Non interessato"),10,0)+IF(X946="Eseguita",10,0)+IF(Z946&gt;0,15,0)))</f>
        <v/>
      </c>
      <c r="AJ946" s="11">
        <f>IF(AI946="","",IF(AI946&gt;=80,"Hot",IF(AI946&gt;=60,"Alta",IF(AI946&gt;=40,"Media","Bassa"))))</f>
        <v/>
      </c>
      <c r="AK946" s="11">
        <f>IF(B946="","",IF(U946="",TODAY()-B946,U946-B946))</f>
        <v/>
      </c>
      <c r="AL946" s="11">
        <f>IF(B946="","",IF(M946="Vinta","Chiusa - vinta",IF(M946="Persa","Chiusa - persa",IF(AND(U946="",TODAY()-B946&gt;1),"Contattare subito",IF(AND(M946="In corso",AH946&gt;7),"Lead in stallo",IF(AND(AN946&lt;&gt;"",AN946&lt;TODAY(),M946="In corso"),"Follow-up scaduto",IF(AND(K946="Offerta",Y946="",W946&lt;&gt;"",TODAY()-W946&gt;3),"Verificare offerta","OK"))))))</f>
        <v/>
      </c>
      <c r="AM946" s="38" t="n"/>
      <c r="AN946" s="39" t="n"/>
      <c r="AO946" s="11">
        <f>IF(AND(AN946&lt;&gt;"",AN946&lt;TODAY(),M946="In corso"),1,0)</f>
        <v/>
      </c>
      <c r="AP946" s="84">
        <f>IF(B946="","",IF(OR(M946="Vinta",M946="Persa"),0,IF(AL946="Contattare subito",50,0)+IF(AL946="Follow-up scaduto",40,0)+IF(AL946="Lead in stallo",35,0)+IF(AJ946="Hot",30,IF(AJ946="Alta",20,IF(AJ946="Media",10,0)))+IF(AO946=1,10,0)+L946/10+ROW()/100000))</f>
        <v/>
      </c>
    </row>
    <row r="947">
      <c r="A947" s="2">
        <f>IF(B947="","",ROW()-1)</f>
        <v/>
      </c>
      <c r="B947" s="2" t="n"/>
      <c r="C947" s="2" t="n"/>
      <c r="D947" s="2" t="n"/>
      <c r="E947" s="2" t="n"/>
      <c r="F947" s="2" t="n"/>
      <c r="G947" s="2" t="n"/>
      <c r="H947" s="2" t="n"/>
      <c r="I947" s="2" t="n"/>
      <c r="J947" s="2" t="n"/>
      <c r="K947" s="2" t="n"/>
      <c r="L947" s="2">
        <f>IF(K947="","",IF(K947="Nuovo",1,IF(K947="Tentativo contatto",1,IF(K947="Contattato",2,IF(K947="Qualificato",4,IF(K947="Visita fissata",5,IF(K947="Visita effettuata",6,IF(K947="Trattativa",7,IF(K947="Offerta",8,IF(K947="Prenotazione",9,IF(K947="Venduto",10,""))))))))))))</f>
        <v/>
      </c>
      <c r="M947" s="2" t="n"/>
      <c r="N947" s="2">
        <f>IF(L947&gt;=4,1,0)</f>
        <v/>
      </c>
      <c r="O947" s="2">
        <f>IF(L947&gt;=6,1,0)</f>
        <v/>
      </c>
      <c r="P947" s="2">
        <f>IF(L947&gt;=7,1,0)</f>
        <v/>
      </c>
      <c r="Q947" s="2">
        <f>IF(L947&gt;=8,1,0)</f>
        <v/>
      </c>
      <c r="R947" s="2">
        <f>IF(L947&gt;=9,1,0)</f>
        <v/>
      </c>
      <c r="S947" s="2">
        <f>IF(OR(L947=10,M947="Vinta"),1,0)</f>
        <v/>
      </c>
      <c r="T947" s="2">
        <f>IF(M947="Persa",1,0)</f>
        <v/>
      </c>
      <c r="U947" s="2" t="n"/>
      <c r="V947" s="2" t="n"/>
      <c r="W947" s="2" t="n"/>
      <c r="X947" s="2" t="n"/>
      <c r="Y947" s="17" t="n"/>
      <c r="Z947" s="17" t="n"/>
      <c r="AA947" s="17" t="n"/>
      <c r="AB947" s="2" t="n"/>
      <c r="AC947" s="2">
        <f>IF(B947="","",IF(AB947="",TODAY()-B947,AB947-B947))</f>
        <v/>
      </c>
      <c r="AD947" s="2" t="n"/>
      <c r="AE947" s="2" t="n"/>
      <c r="AF947" s="2" t="n"/>
      <c r="AG947" s="37">
        <f>IF(B947="","",MAX(B947,IF(U947="",0,U947),IF(W947="",0,W947),IF(AB947="",0,AB947),IF(AN947="",0,AN947)))</f>
        <v/>
      </c>
      <c r="AH947" s="11">
        <f>IF(AG947="","",TODAY()-AG947)</f>
        <v/>
      </c>
      <c r="AI947" s="11">
        <f>IF(B947="","",MIN(100,IF(J947&gt;=300000,20,IF(J947&gt;=200000,10,5))+IF(OR(C947="Referral",C947="Passaparola"),20,IF(OR(C947="Sito web",C947="LinkedIn",C947="Email marketing"),15,10))+IF(L947&gt;=8,25,IF(L947&gt;=6,18,IF(L947&gt;=4,12,5)))+IF(AND(V947&lt;&gt;"",V947&lt;&gt;"Non risponde",V947&lt;&gt;"Non interessato"),10,0)+IF(X947="Eseguita",10,0)+IF(Z947&gt;0,15,0)))</f>
        <v/>
      </c>
      <c r="AJ947" s="11">
        <f>IF(AI947="","",IF(AI947&gt;=80,"Hot",IF(AI947&gt;=60,"Alta",IF(AI947&gt;=40,"Media","Bassa"))))</f>
        <v/>
      </c>
      <c r="AK947" s="11">
        <f>IF(B947="","",IF(U947="",TODAY()-B947,U947-B947))</f>
        <v/>
      </c>
      <c r="AL947" s="11">
        <f>IF(B947="","",IF(M947="Vinta","Chiusa - vinta",IF(M947="Persa","Chiusa - persa",IF(AND(U947="",TODAY()-B947&gt;1),"Contattare subito",IF(AND(M947="In corso",AH947&gt;7),"Lead in stallo",IF(AND(AN947&lt;&gt;"",AN947&lt;TODAY(),M947="In corso"),"Follow-up scaduto",IF(AND(K947="Offerta",Y947="",W947&lt;&gt;"",TODAY()-W947&gt;3),"Verificare offerta","OK"))))))</f>
        <v/>
      </c>
      <c r="AM947" s="38" t="n"/>
      <c r="AN947" s="39" t="n"/>
      <c r="AO947" s="11">
        <f>IF(AND(AN947&lt;&gt;"",AN947&lt;TODAY(),M947="In corso"),1,0)</f>
        <v/>
      </c>
      <c r="AP947" s="84">
        <f>IF(B947="","",IF(OR(M947="Vinta",M947="Persa"),0,IF(AL947="Contattare subito",50,0)+IF(AL947="Follow-up scaduto",40,0)+IF(AL947="Lead in stallo",35,0)+IF(AJ947="Hot",30,IF(AJ947="Alta",20,IF(AJ947="Media",10,0)))+IF(AO947=1,10,0)+L947/10+ROW()/100000))</f>
        <v/>
      </c>
    </row>
    <row r="948">
      <c r="A948" s="2">
        <f>IF(B948="","",ROW()-1)</f>
        <v/>
      </c>
      <c r="B948" s="2" t="n"/>
      <c r="C948" s="2" t="n"/>
      <c r="D948" s="2" t="n"/>
      <c r="E948" s="2" t="n"/>
      <c r="F948" s="2" t="n"/>
      <c r="G948" s="2" t="n"/>
      <c r="H948" s="2" t="n"/>
      <c r="I948" s="2" t="n"/>
      <c r="J948" s="2" t="n"/>
      <c r="K948" s="2" t="n"/>
      <c r="L948" s="2">
        <f>IF(K948="","",IF(K948="Nuovo",1,IF(K948="Tentativo contatto",1,IF(K948="Contattato",2,IF(K948="Qualificato",4,IF(K948="Visita fissata",5,IF(K948="Visita effettuata",6,IF(K948="Trattativa",7,IF(K948="Offerta",8,IF(K948="Prenotazione",9,IF(K948="Venduto",10,""))))))))))))</f>
        <v/>
      </c>
      <c r="M948" s="2" t="n"/>
      <c r="N948" s="2">
        <f>IF(L948&gt;=4,1,0)</f>
        <v/>
      </c>
      <c r="O948" s="2">
        <f>IF(L948&gt;=6,1,0)</f>
        <v/>
      </c>
      <c r="P948" s="2">
        <f>IF(L948&gt;=7,1,0)</f>
        <v/>
      </c>
      <c r="Q948" s="2">
        <f>IF(L948&gt;=8,1,0)</f>
        <v/>
      </c>
      <c r="R948" s="2">
        <f>IF(L948&gt;=9,1,0)</f>
        <v/>
      </c>
      <c r="S948" s="2">
        <f>IF(OR(L948=10,M948="Vinta"),1,0)</f>
        <v/>
      </c>
      <c r="T948" s="2">
        <f>IF(M948="Persa",1,0)</f>
        <v/>
      </c>
      <c r="U948" s="2" t="n"/>
      <c r="V948" s="2" t="n"/>
      <c r="W948" s="2" t="n"/>
      <c r="X948" s="2" t="n"/>
      <c r="Y948" s="17" t="n"/>
      <c r="Z948" s="17" t="n"/>
      <c r="AA948" s="17" t="n"/>
      <c r="AB948" s="2" t="n"/>
      <c r="AC948" s="2">
        <f>IF(B948="","",IF(AB948="",TODAY()-B948,AB948-B948))</f>
        <v/>
      </c>
      <c r="AD948" s="2" t="n"/>
      <c r="AE948" s="2" t="n"/>
      <c r="AF948" s="2" t="n"/>
      <c r="AG948" s="37">
        <f>IF(B948="","",MAX(B948,IF(U948="",0,U948),IF(W948="",0,W948),IF(AB948="",0,AB948),IF(AN948="",0,AN948)))</f>
        <v/>
      </c>
      <c r="AH948" s="11">
        <f>IF(AG948="","",TODAY()-AG948)</f>
        <v/>
      </c>
      <c r="AI948" s="11">
        <f>IF(B948="","",MIN(100,IF(J948&gt;=300000,20,IF(J948&gt;=200000,10,5))+IF(OR(C948="Referral",C948="Passaparola"),20,IF(OR(C948="Sito web",C948="LinkedIn",C948="Email marketing"),15,10))+IF(L948&gt;=8,25,IF(L948&gt;=6,18,IF(L948&gt;=4,12,5)))+IF(AND(V948&lt;&gt;"",V948&lt;&gt;"Non risponde",V948&lt;&gt;"Non interessato"),10,0)+IF(X948="Eseguita",10,0)+IF(Z948&gt;0,15,0)))</f>
        <v/>
      </c>
      <c r="AJ948" s="11">
        <f>IF(AI948="","",IF(AI948&gt;=80,"Hot",IF(AI948&gt;=60,"Alta",IF(AI948&gt;=40,"Media","Bassa"))))</f>
        <v/>
      </c>
      <c r="AK948" s="11">
        <f>IF(B948="","",IF(U948="",TODAY()-B948,U948-B948))</f>
        <v/>
      </c>
      <c r="AL948" s="11">
        <f>IF(B948="","",IF(M948="Vinta","Chiusa - vinta",IF(M948="Persa","Chiusa - persa",IF(AND(U948="",TODAY()-B948&gt;1),"Contattare subito",IF(AND(M948="In corso",AH948&gt;7),"Lead in stallo",IF(AND(AN948&lt;&gt;"",AN948&lt;TODAY(),M948="In corso"),"Follow-up scaduto",IF(AND(K948="Offerta",Y948="",W948&lt;&gt;"",TODAY()-W948&gt;3),"Verificare offerta","OK"))))))</f>
        <v/>
      </c>
      <c r="AM948" s="38" t="n"/>
      <c r="AN948" s="39" t="n"/>
      <c r="AO948" s="11">
        <f>IF(AND(AN948&lt;&gt;"",AN948&lt;TODAY(),M948="In corso"),1,0)</f>
        <v/>
      </c>
      <c r="AP948" s="84">
        <f>IF(B948="","",IF(OR(M948="Vinta",M948="Persa"),0,IF(AL948="Contattare subito",50,0)+IF(AL948="Follow-up scaduto",40,0)+IF(AL948="Lead in stallo",35,0)+IF(AJ948="Hot",30,IF(AJ948="Alta",20,IF(AJ948="Media",10,0)))+IF(AO948=1,10,0)+L948/10+ROW()/100000))</f>
        <v/>
      </c>
    </row>
    <row r="949">
      <c r="A949" s="2">
        <f>IF(B949="","",ROW()-1)</f>
        <v/>
      </c>
      <c r="B949" s="2" t="n"/>
      <c r="C949" s="2" t="n"/>
      <c r="D949" s="2" t="n"/>
      <c r="E949" s="2" t="n"/>
      <c r="F949" s="2" t="n"/>
      <c r="G949" s="2" t="n"/>
      <c r="H949" s="2" t="n"/>
      <c r="I949" s="2" t="n"/>
      <c r="J949" s="2" t="n"/>
      <c r="K949" s="2" t="n"/>
      <c r="L949" s="2">
        <f>IF(K949="","",IF(K949="Nuovo",1,IF(K949="Tentativo contatto",1,IF(K949="Contattato",2,IF(K949="Qualificato",4,IF(K949="Visita fissata",5,IF(K949="Visita effettuata",6,IF(K949="Trattativa",7,IF(K949="Offerta",8,IF(K949="Prenotazione",9,IF(K949="Venduto",10,""))))))))))))</f>
        <v/>
      </c>
      <c r="M949" s="2" t="n"/>
      <c r="N949" s="2">
        <f>IF(L949&gt;=4,1,0)</f>
        <v/>
      </c>
      <c r="O949" s="2">
        <f>IF(L949&gt;=6,1,0)</f>
        <v/>
      </c>
      <c r="P949" s="2">
        <f>IF(L949&gt;=7,1,0)</f>
        <v/>
      </c>
      <c r="Q949" s="2">
        <f>IF(L949&gt;=8,1,0)</f>
        <v/>
      </c>
      <c r="R949" s="2">
        <f>IF(L949&gt;=9,1,0)</f>
        <v/>
      </c>
      <c r="S949" s="2">
        <f>IF(OR(L949=10,M949="Vinta"),1,0)</f>
        <v/>
      </c>
      <c r="T949" s="2">
        <f>IF(M949="Persa",1,0)</f>
        <v/>
      </c>
      <c r="U949" s="2" t="n"/>
      <c r="V949" s="2" t="n"/>
      <c r="W949" s="2" t="n"/>
      <c r="X949" s="2" t="n"/>
      <c r="Y949" s="17" t="n"/>
      <c r="Z949" s="17" t="n"/>
      <c r="AA949" s="17" t="n"/>
      <c r="AB949" s="2" t="n"/>
      <c r="AC949" s="2">
        <f>IF(B949="","",IF(AB949="",TODAY()-B949,AB949-B949))</f>
        <v/>
      </c>
      <c r="AD949" s="2" t="n"/>
      <c r="AE949" s="2" t="n"/>
      <c r="AF949" s="2" t="n"/>
      <c r="AG949" s="37">
        <f>IF(B949="","",MAX(B949,IF(U949="",0,U949),IF(W949="",0,W949),IF(AB949="",0,AB949),IF(AN949="",0,AN949)))</f>
        <v/>
      </c>
      <c r="AH949" s="11">
        <f>IF(AG949="","",TODAY()-AG949)</f>
        <v/>
      </c>
      <c r="AI949" s="11">
        <f>IF(B949="","",MIN(100,IF(J949&gt;=300000,20,IF(J949&gt;=200000,10,5))+IF(OR(C949="Referral",C949="Passaparola"),20,IF(OR(C949="Sito web",C949="LinkedIn",C949="Email marketing"),15,10))+IF(L949&gt;=8,25,IF(L949&gt;=6,18,IF(L949&gt;=4,12,5)))+IF(AND(V949&lt;&gt;"",V949&lt;&gt;"Non risponde",V949&lt;&gt;"Non interessato"),10,0)+IF(X949="Eseguita",10,0)+IF(Z949&gt;0,15,0)))</f>
        <v/>
      </c>
      <c r="AJ949" s="11">
        <f>IF(AI949="","",IF(AI949&gt;=80,"Hot",IF(AI949&gt;=60,"Alta",IF(AI949&gt;=40,"Media","Bassa"))))</f>
        <v/>
      </c>
      <c r="AK949" s="11">
        <f>IF(B949="","",IF(U949="",TODAY()-B949,U949-B949))</f>
        <v/>
      </c>
      <c r="AL949" s="11">
        <f>IF(B949="","",IF(M949="Vinta","Chiusa - vinta",IF(M949="Persa","Chiusa - persa",IF(AND(U949="",TODAY()-B949&gt;1),"Contattare subito",IF(AND(M949="In corso",AH949&gt;7),"Lead in stallo",IF(AND(AN949&lt;&gt;"",AN949&lt;TODAY(),M949="In corso"),"Follow-up scaduto",IF(AND(K949="Offerta",Y949="",W949&lt;&gt;"",TODAY()-W949&gt;3),"Verificare offerta","OK"))))))</f>
        <v/>
      </c>
      <c r="AM949" s="38" t="n"/>
      <c r="AN949" s="39" t="n"/>
      <c r="AO949" s="11">
        <f>IF(AND(AN949&lt;&gt;"",AN949&lt;TODAY(),M949="In corso"),1,0)</f>
        <v/>
      </c>
      <c r="AP949" s="84">
        <f>IF(B949="","",IF(OR(M949="Vinta",M949="Persa"),0,IF(AL949="Contattare subito",50,0)+IF(AL949="Follow-up scaduto",40,0)+IF(AL949="Lead in stallo",35,0)+IF(AJ949="Hot",30,IF(AJ949="Alta",20,IF(AJ949="Media",10,0)))+IF(AO949=1,10,0)+L949/10+ROW()/100000))</f>
        <v/>
      </c>
    </row>
    <row r="950">
      <c r="A950" s="2">
        <f>IF(B950="","",ROW()-1)</f>
        <v/>
      </c>
      <c r="B950" s="2" t="n"/>
      <c r="C950" s="2" t="n"/>
      <c r="D950" s="2" t="n"/>
      <c r="E950" s="2" t="n"/>
      <c r="F950" s="2" t="n"/>
      <c r="G950" s="2" t="n"/>
      <c r="H950" s="2" t="n"/>
      <c r="I950" s="2" t="n"/>
      <c r="J950" s="2" t="n"/>
      <c r="K950" s="2" t="n"/>
      <c r="L950" s="2">
        <f>IF(K950="","",IF(K950="Nuovo",1,IF(K950="Tentativo contatto",1,IF(K950="Contattato",2,IF(K950="Qualificato",4,IF(K950="Visita fissata",5,IF(K950="Visita effettuata",6,IF(K950="Trattativa",7,IF(K950="Offerta",8,IF(K950="Prenotazione",9,IF(K950="Venduto",10,""))))))))))))</f>
        <v/>
      </c>
      <c r="M950" s="2" t="n"/>
      <c r="N950" s="2">
        <f>IF(L950&gt;=4,1,0)</f>
        <v/>
      </c>
      <c r="O950" s="2">
        <f>IF(L950&gt;=6,1,0)</f>
        <v/>
      </c>
      <c r="P950" s="2">
        <f>IF(L950&gt;=7,1,0)</f>
        <v/>
      </c>
      <c r="Q950" s="2">
        <f>IF(L950&gt;=8,1,0)</f>
        <v/>
      </c>
      <c r="R950" s="2">
        <f>IF(L950&gt;=9,1,0)</f>
        <v/>
      </c>
      <c r="S950" s="2">
        <f>IF(OR(L950=10,M950="Vinta"),1,0)</f>
        <v/>
      </c>
      <c r="T950" s="2">
        <f>IF(M950="Persa",1,0)</f>
        <v/>
      </c>
      <c r="U950" s="2" t="n"/>
      <c r="V950" s="2" t="n"/>
      <c r="W950" s="2" t="n"/>
      <c r="X950" s="2" t="n"/>
      <c r="Y950" s="17" t="n"/>
      <c r="Z950" s="17" t="n"/>
      <c r="AA950" s="17" t="n"/>
      <c r="AB950" s="2" t="n"/>
      <c r="AC950" s="2">
        <f>IF(B950="","",IF(AB950="",TODAY()-B950,AB950-B950))</f>
        <v/>
      </c>
      <c r="AD950" s="2" t="n"/>
      <c r="AE950" s="2" t="n"/>
      <c r="AF950" s="2" t="n"/>
      <c r="AG950" s="37">
        <f>IF(B950="","",MAX(B950,IF(U950="",0,U950),IF(W950="",0,W950),IF(AB950="",0,AB950),IF(AN950="",0,AN950)))</f>
        <v/>
      </c>
      <c r="AH950" s="11">
        <f>IF(AG950="","",TODAY()-AG950)</f>
        <v/>
      </c>
      <c r="AI950" s="11">
        <f>IF(B950="","",MIN(100,IF(J950&gt;=300000,20,IF(J950&gt;=200000,10,5))+IF(OR(C950="Referral",C950="Passaparola"),20,IF(OR(C950="Sito web",C950="LinkedIn",C950="Email marketing"),15,10))+IF(L950&gt;=8,25,IF(L950&gt;=6,18,IF(L950&gt;=4,12,5)))+IF(AND(V950&lt;&gt;"",V950&lt;&gt;"Non risponde",V950&lt;&gt;"Non interessato"),10,0)+IF(X950="Eseguita",10,0)+IF(Z950&gt;0,15,0)))</f>
        <v/>
      </c>
      <c r="AJ950" s="11">
        <f>IF(AI950="","",IF(AI950&gt;=80,"Hot",IF(AI950&gt;=60,"Alta",IF(AI950&gt;=40,"Media","Bassa"))))</f>
        <v/>
      </c>
      <c r="AK950" s="11">
        <f>IF(B950="","",IF(U950="",TODAY()-B950,U950-B950))</f>
        <v/>
      </c>
      <c r="AL950" s="11">
        <f>IF(B950="","",IF(M950="Vinta","Chiusa - vinta",IF(M950="Persa","Chiusa - persa",IF(AND(U950="",TODAY()-B950&gt;1),"Contattare subito",IF(AND(M950="In corso",AH950&gt;7),"Lead in stallo",IF(AND(AN950&lt;&gt;"",AN950&lt;TODAY(),M950="In corso"),"Follow-up scaduto",IF(AND(K950="Offerta",Y950="",W950&lt;&gt;"",TODAY()-W950&gt;3),"Verificare offerta","OK"))))))</f>
        <v/>
      </c>
      <c r="AM950" s="38" t="n"/>
      <c r="AN950" s="39" t="n"/>
      <c r="AO950" s="11">
        <f>IF(AND(AN950&lt;&gt;"",AN950&lt;TODAY(),M950="In corso"),1,0)</f>
        <v/>
      </c>
      <c r="AP950" s="84">
        <f>IF(B950="","",IF(OR(M950="Vinta",M950="Persa"),0,IF(AL950="Contattare subito",50,0)+IF(AL950="Follow-up scaduto",40,0)+IF(AL950="Lead in stallo",35,0)+IF(AJ950="Hot",30,IF(AJ950="Alta",20,IF(AJ950="Media",10,0)))+IF(AO950=1,10,0)+L950/10+ROW()/100000))</f>
        <v/>
      </c>
    </row>
    <row r="951">
      <c r="A951" s="2">
        <f>IF(B951="","",ROW()-1)</f>
        <v/>
      </c>
      <c r="B951" s="2" t="n"/>
      <c r="C951" s="2" t="n"/>
      <c r="D951" s="2" t="n"/>
      <c r="E951" s="2" t="n"/>
      <c r="F951" s="2" t="n"/>
      <c r="G951" s="2" t="n"/>
      <c r="H951" s="2" t="n"/>
      <c r="I951" s="2" t="n"/>
      <c r="J951" s="2" t="n"/>
      <c r="K951" s="2" t="n"/>
      <c r="L951" s="2">
        <f>IF(K951="","",IF(K951="Nuovo",1,IF(K951="Tentativo contatto",1,IF(K951="Contattato",2,IF(K951="Qualificato",4,IF(K951="Visita fissata",5,IF(K951="Visita effettuata",6,IF(K951="Trattativa",7,IF(K951="Offerta",8,IF(K951="Prenotazione",9,IF(K951="Venduto",10,""))))))))))))</f>
        <v/>
      </c>
      <c r="M951" s="2" t="n"/>
      <c r="N951" s="2">
        <f>IF(L951&gt;=4,1,0)</f>
        <v/>
      </c>
      <c r="O951" s="2">
        <f>IF(L951&gt;=6,1,0)</f>
        <v/>
      </c>
      <c r="P951" s="2">
        <f>IF(L951&gt;=7,1,0)</f>
        <v/>
      </c>
      <c r="Q951" s="2">
        <f>IF(L951&gt;=8,1,0)</f>
        <v/>
      </c>
      <c r="R951" s="2">
        <f>IF(L951&gt;=9,1,0)</f>
        <v/>
      </c>
      <c r="S951" s="2">
        <f>IF(OR(L951=10,M951="Vinta"),1,0)</f>
        <v/>
      </c>
      <c r="T951" s="2">
        <f>IF(M951="Persa",1,0)</f>
        <v/>
      </c>
      <c r="U951" s="2" t="n"/>
      <c r="V951" s="2" t="n"/>
      <c r="W951" s="2" t="n"/>
      <c r="X951" s="2" t="n"/>
      <c r="Y951" s="17" t="n"/>
      <c r="Z951" s="17" t="n"/>
      <c r="AA951" s="17" t="n"/>
      <c r="AB951" s="2" t="n"/>
      <c r="AC951" s="2">
        <f>IF(B951="","",IF(AB951="",TODAY()-B951,AB951-B951))</f>
        <v/>
      </c>
      <c r="AD951" s="2" t="n"/>
      <c r="AE951" s="2" t="n"/>
      <c r="AF951" s="2" t="n"/>
      <c r="AG951" s="37">
        <f>IF(B951="","",MAX(B951,IF(U951="",0,U951),IF(W951="",0,W951),IF(AB951="",0,AB951),IF(AN951="",0,AN951)))</f>
        <v/>
      </c>
      <c r="AH951" s="11">
        <f>IF(AG951="","",TODAY()-AG951)</f>
        <v/>
      </c>
      <c r="AI951" s="11">
        <f>IF(B951="","",MIN(100,IF(J951&gt;=300000,20,IF(J951&gt;=200000,10,5))+IF(OR(C951="Referral",C951="Passaparola"),20,IF(OR(C951="Sito web",C951="LinkedIn",C951="Email marketing"),15,10))+IF(L951&gt;=8,25,IF(L951&gt;=6,18,IF(L951&gt;=4,12,5)))+IF(AND(V951&lt;&gt;"",V951&lt;&gt;"Non risponde",V951&lt;&gt;"Non interessato"),10,0)+IF(X951="Eseguita",10,0)+IF(Z951&gt;0,15,0)))</f>
        <v/>
      </c>
      <c r="AJ951" s="11">
        <f>IF(AI951="","",IF(AI951&gt;=80,"Hot",IF(AI951&gt;=60,"Alta",IF(AI951&gt;=40,"Media","Bassa"))))</f>
        <v/>
      </c>
      <c r="AK951" s="11">
        <f>IF(B951="","",IF(U951="",TODAY()-B951,U951-B951))</f>
        <v/>
      </c>
      <c r="AL951" s="11">
        <f>IF(B951="","",IF(M951="Vinta","Chiusa - vinta",IF(M951="Persa","Chiusa - persa",IF(AND(U951="",TODAY()-B951&gt;1),"Contattare subito",IF(AND(M951="In corso",AH951&gt;7),"Lead in stallo",IF(AND(AN951&lt;&gt;"",AN951&lt;TODAY(),M951="In corso"),"Follow-up scaduto",IF(AND(K951="Offerta",Y951="",W951&lt;&gt;"",TODAY()-W951&gt;3),"Verificare offerta","OK"))))))</f>
        <v/>
      </c>
      <c r="AM951" s="38" t="n"/>
      <c r="AN951" s="39" t="n"/>
      <c r="AO951" s="11">
        <f>IF(AND(AN951&lt;&gt;"",AN951&lt;TODAY(),M951="In corso"),1,0)</f>
        <v/>
      </c>
      <c r="AP951" s="84">
        <f>IF(B951="","",IF(OR(M951="Vinta",M951="Persa"),0,IF(AL951="Contattare subito",50,0)+IF(AL951="Follow-up scaduto",40,0)+IF(AL951="Lead in stallo",35,0)+IF(AJ951="Hot",30,IF(AJ951="Alta",20,IF(AJ951="Media",10,0)))+IF(AO951=1,10,0)+L951/10+ROW()/100000))</f>
        <v/>
      </c>
    </row>
    <row r="952">
      <c r="A952" s="2">
        <f>IF(B952="","",ROW()-1)</f>
        <v/>
      </c>
      <c r="B952" s="2" t="n"/>
      <c r="C952" s="2" t="n"/>
      <c r="D952" s="2" t="n"/>
      <c r="E952" s="2" t="n"/>
      <c r="F952" s="2" t="n"/>
      <c r="G952" s="2" t="n"/>
      <c r="H952" s="2" t="n"/>
      <c r="I952" s="2" t="n"/>
      <c r="J952" s="2" t="n"/>
      <c r="K952" s="2" t="n"/>
      <c r="L952" s="2">
        <f>IF(K952="","",IF(K952="Nuovo",1,IF(K952="Tentativo contatto",1,IF(K952="Contattato",2,IF(K952="Qualificato",4,IF(K952="Visita fissata",5,IF(K952="Visita effettuata",6,IF(K952="Trattativa",7,IF(K952="Offerta",8,IF(K952="Prenotazione",9,IF(K952="Venduto",10,""))))))))))))</f>
        <v/>
      </c>
      <c r="M952" s="2" t="n"/>
      <c r="N952" s="2">
        <f>IF(L952&gt;=4,1,0)</f>
        <v/>
      </c>
      <c r="O952" s="2">
        <f>IF(L952&gt;=6,1,0)</f>
        <v/>
      </c>
      <c r="P952" s="2">
        <f>IF(L952&gt;=7,1,0)</f>
        <v/>
      </c>
      <c r="Q952" s="2">
        <f>IF(L952&gt;=8,1,0)</f>
        <v/>
      </c>
      <c r="R952" s="2">
        <f>IF(L952&gt;=9,1,0)</f>
        <v/>
      </c>
      <c r="S952" s="2">
        <f>IF(OR(L952=10,M952="Vinta"),1,0)</f>
        <v/>
      </c>
      <c r="T952" s="2">
        <f>IF(M952="Persa",1,0)</f>
        <v/>
      </c>
      <c r="U952" s="2" t="n"/>
      <c r="V952" s="2" t="n"/>
      <c r="W952" s="2" t="n"/>
      <c r="X952" s="2" t="n"/>
      <c r="Y952" s="17" t="n"/>
      <c r="Z952" s="17" t="n"/>
      <c r="AA952" s="17" t="n"/>
      <c r="AB952" s="2" t="n"/>
      <c r="AC952" s="2">
        <f>IF(B952="","",IF(AB952="",TODAY()-B952,AB952-B952))</f>
        <v/>
      </c>
      <c r="AD952" s="2" t="n"/>
      <c r="AE952" s="2" t="n"/>
      <c r="AF952" s="2" t="n"/>
      <c r="AG952" s="37">
        <f>IF(B952="","",MAX(B952,IF(U952="",0,U952),IF(W952="",0,W952),IF(AB952="",0,AB952),IF(AN952="",0,AN952)))</f>
        <v/>
      </c>
      <c r="AH952" s="11">
        <f>IF(AG952="","",TODAY()-AG952)</f>
        <v/>
      </c>
      <c r="AI952" s="11">
        <f>IF(B952="","",MIN(100,IF(J952&gt;=300000,20,IF(J952&gt;=200000,10,5))+IF(OR(C952="Referral",C952="Passaparola"),20,IF(OR(C952="Sito web",C952="LinkedIn",C952="Email marketing"),15,10))+IF(L952&gt;=8,25,IF(L952&gt;=6,18,IF(L952&gt;=4,12,5)))+IF(AND(V952&lt;&gt;"",V952&lt;&gt;"Non risponde",V952&lt;&gt;"Non interessato"),10,0)+IF(X952="Eseguita",10,0)+IF(Z952&gt;0,15,0)))</f>
        <v/>
      </c>
      <c r="AJ952" s="11">
        <f>IF(AI952="","",IF(AI952&gt;=80,"Hot",IF(AI952&gt;=60,"Alta",IF(AI952&gt;=40,"Media","Bassa"))))</f>
        <v/>
      </c>
      <c r="AK952" s="11">
        <f>IF(B952="","",IF(U952="",TODAY()-B952,U952-B952))</f>
        <v/>
      </c>
      <c r="AL952" s="11">
        <f>IF(B952="","",IF(M952="Vinta","Chiusa - vinta",IF(M952="Persa","Chiusa - persa",IF(AND(U952="",TODAY()-B952&gt;1),"Contattare subito",IF(AND(M952="In corso",AH952&gt;7),"Lead in stallo",IF(AND(AN952&lt;&gt;"",AN952&lt;TODAY(),M952="In corso"),"Follow-up scaduto",IF(AND(K952="Offerta",Y952="",W952&lt;&gt;"",TODAY()-W952&gt;3),"Verificare offerta","OK"))))))</f>
        <v/>
      </c>
      <c r="AM952" s="38" t="n"/>
      <c r="AN952" s="39" t="n"/>
      <c r="AO952" s="11">
        <f>IF(AND(AN952&lt;&gt;"",AN952&lt;TODAY(),M952="In corso"),1,0)</f>
        <v/>
      </c>
      <c r="AP952" s="84">
        <f>IF(B952="","",IF(OR(M952="Vinta",M952="Persa"),0,IF(AL952="Contattare subito",50,0)+IF(AL952="Follow-up scaduto",40,0)+IF(AL952="Lead in stallo",35,0)+IF(AJ952="Hot",30,IF(AJ952="Alta",20,IF(AJ952="Media",10,0)))+IF(AO952=1,10,0)+L952/10+ROW()/100000))</f>
        <v/>
      </c>
    </row>
    <row r="953">
      <c r="A953" s="2">
        <f>IF(B953="","",ROW()-1)</f>
        <v/>
      </c>
      <c r="B953" s="2" t="n"/>
      <c r="C953" s="2" t="n"/>
      <c r="D953" s="2" t="n"/>
      <c r="E953" s="2" t="n"/>
      <c r="F953" s="2" t="n"/>
      <c r="G953" s="2" t="n"/>
      <c r="H953" s="2" t="n"/>
      <c r="I953" s="2" t="n"/>
      <c r="J953" s="2" t="n"/>
      <c r="K953" s="2" t="n"/>
      <c r="L953" s="2">
        <f>IF(K953="","",IF(K953="Nuovo",1,IF(K953="Tentativo contatto",1,IF(K953="Contattato",2,IF(K953="Qualificato",4,IF(K953="Visita fissata",5,IF(K953="Visita effettuata",6,IF(K953="Trattativa",7,IF(K953="Offerta",8,IF(K953="Prenotazione",9,IF(K953="Venduto",10,""))))))))))))</f>
        <v/>
      </c>
      <c r="M953" s="2" t="n"/>
      <c r="N953" s="2">
        <f>IF(L953&gt;=4,1,0)</f>
        <v/>
      </c>
      <c r="O953" s="2">
        <f>IF(L953&gt;=6,1,0)</f>
        <v/>
      </c>
      <c r="P953" s="2">
        <f>IF(L953&gt;=7,1,0)</f>
        <v/>
      </c>
      <c r="Q953" s="2">
        <f>IF(L953&gt;=8,1,0)</f>
        <v/>
      </c>
      <c r="R953" s="2">
        <f>IF(L953&gt;=9,1,0)</f>
        <v/>
      </c>
      <c r="S953" s="2">
        <f>IF(OR(L953=10,M953="Vinta"),1,0)</f>
        <v/>
      </c>
      <c r="T953" s="2">
        <f>IF(M953="Persa",1,0)</f>
        <v/>
      </c>
      <c r="U953" s="2" t="n"/>
      <c r="V953" s="2" t="n"/>
      <c r="W953" s="2" t="n"/>
      <c r="X953" s="2" t="n"/>
      <c r="Y953" s="17" t="n"/>
      <c r="Z953" s="17" t="n"/>
      <c r="AA953" s="17" t="n"/>
      <c r="AB953" s="2" t="n"/>
      <c r="AC953" s="2">
        <f>IF(B953="","",IF(AB953="",TODAY()-B953,AB953-B953))</f>
        <v/>
      </c>
      <c r="AD953" s="2" t="n"/>
      <c r="AE953" s="2" t="n"/>
      <c r="AF953" s="2" t="n"/>
      <c r="AG953" s="37">
        <f>IF(B953="","",MAX(B953,IF(U953="",0,U953),IF(W953="",0,W953),IF(AB953="",0,AB953),IF(AN953="",0,AN953)))</f>
        <v/>
      </c>
      <c r="AH953" s="11">
        <f>IF(AG953="","",TODAY()-AG953)</f>
        <v/>
      </c>
      <c r="AI953" s="11">
        <f>IF(B953="","",MIN(100,IF(J953&gt;=300000,20,IF(J953&gt;=200000,10,5))+IF(OR(C953="Referral",C953="Passaparola"),20,IF(OR(C953="Sito web",C953="LinkedIn",C953="Email marketing"),15,10))+IF(L953&gt;=8,25,IF(L953&gt;=6,18,IF(L953&gt;=4,12,5)))+IF(AND(V953&lt;&gt;"",V953&lt;&gt;"Non risponde",V953&lt;&gt;"Non interessato"),10,0)+IF(X953="Eseguita",10,0)+IF(Z953&gt;0,15,0)))</f>
        <v/>
      </c>
      <c r="AJ953" s="11">
        <f>IF(AI953="","",IF(AI953&gt;=80,"Hot",IF(AI953&gt;=60,"Alta",IF(AI953&gt;=40,"Media","Bassa"))))</f>
        <v/>
      </c>
      <c r="AK953" s="11">
        <f>IF(B953="","",IF(U953="",TODAY()-B953,U953-B953))</f>
        <v/>
      </c>
      <c r="AL953" s="11">
        <f>IF(B953="","",IF(M953="Vinta","Chiusa - vinta",IF(M953="Persa","Chiusa - persa",IF(AND(U953="",TODAY()-B953&gt;1),"Contattare subito",IF(AND(M953="In corso",AH953&gt;7),"Lead in stallo",IF(AND(AN953&lt;&gt;"",AN953&lt;TODAY(),M953="In corso"),"Follow-up scaduto",IF(AND(K953="Offerta",Y953="",W953&lt;&gt;"",TODAY()-W953&gt;3),"Verificare offerta","OK"))))))</f>
        <v/>
      </c>
      <c r="AM953" s="38" t="n"/>
      <c r="AN953" s="39" t="n"/>
      <c r="AO953" s="11">
        <f>IF(AND(AN953&lt;&gt;"",AN953&lt;TODAY(),M953="In corso"),1,0)</f>
        <v/>
      </c>
      <c r="AP953" s="84">
        <f>IF(B953="","",IF(OR(M953="Vinta",M953="Persa"),0,IF(AL953="Contattare subito",50,0)+IF(AL953="Follow-up scaduto",40,0)+IF(AL953="Lead in stallo",35,0)+IF(AJ953="Hot",30,IF(AJ953="Alta",20,IF(AJ953="Media",10,0)))+IF(AO953=1,10,0)+L953/10+ROW()/100000))</f>
        <v/>
      </c>
    </row>
    <row r="954">
      <c r="A954" s="2">
        <f>IF(B954="","",ROW()-1)</f>
        <v/>
      </c>
      <c r="B954" s="2" t="n"/>
      <c r="C954" s="2" t="n"/>
      <c r="D954" s="2" t="n"/>
      <c r="E954" s="2" t="n"/>
      <c r="F954" s="2" t="n"/>
      <c r="G954" s="2" t="n"/>
      <c r="H954" s="2" t="n"/>
      <c r="I954" s="2" t="n"/>
      <c r="J954" s="2" t="n"/>
      <c r="K954" s="2" t="n"/>
      <c r="L954" s="2">
        <f>IF(K954="","",IF(K954="Nuovo",1,IF(K954="Tentativo contatto",1,IF(K954="Contattato",2,IF(K954="Qualificato",4,IF(K954="Visita fissata",5,IF(K954="Visita effettuata",6,IF(K954="Trattativa",7,IF(K954="Offerta",8,IF(K954="Prenotazione",9,IF(K954="Venduto",10,""))))))))))))</f>
        <v/>
      </c>
      <c r="M954" s="2" t="n"/>
      <c r="N954" s="2">
        <f>IF(L954&gt;=4,1,0)</f>
        <v/>
      </c>
      <c r="O954" s="2">
        <f>IF(L954&gt;=6,1,0)</f>
        <v/>
      </c>
      <c r="P954" s="2">
        <f>IF(L954&gt;=7,1,0)</f>
        <v/>
      </c>
      <c r="Q954" s="2">
        <f>IF(L954&gt;=8,1,0)</f>
        <v/>
      </c>
      <c r="R954" s="2">
        <f>IF(L954&gt;=9,1,0)</f>
        <v/>
      </c>
      <c r="S954" s="2">
        <f>IF(OR(L954=10,M954="Vinta"),1,0)</f>
        <v/>
      </c>
      <c r="T954" s="2">
        <f>IF(M954="Persa",1,0)</f>
        <v/>
      </c>
      <c r="U954" s="2" t="n"/>
      <c r="V954" s="2" t="n"/>
      <c r="W954" s="2" t="n"/>
      <c r="X954" s="2" t="n"/>
      <c r="Y954" s="17" t="n"/>
      <c r="Z954" s="17" t="n"/>
      <c r="AA954" s="17" t="n"/>
      <c r="AB954" s="2" t="n"/>
      <c r="AC954" s="2">
        <f>IF(B954="","",IF(AB954="",TODAY()-B954,AB954-B954))</f>
        <v/>
      </c>
      <c r="AD954" s="2" t="n"/>
      <c r="AE954" s="2" t="n"/>
      <c r="AF954" s="2" t="n"/>
      <c r="AG954" s="37">
        <f>IF(B954="","",MAX(B954,IF(U954="",0,U954),IF(W954="",0,W954),IF(AB954="",0,AB954),IF(AN954="",0,AN954)))</f>
        <v/>
      </c>
      <c r="AH954" s="11">
        <f>IF(AG954="","",TODAY()-AG954)</f>
        <v/>
      </c>
      <c r="AI954" s="11">
        <f>IF(B954="","",MIN(100,IF(J954&gt;=300000,20,IF(J954&gt;=200000,10,5))+IF(OR(C954="Referral",C954="Passaparola"),20,IF(OR(C954="Sito web",C954="LinkedIn",C954="Email marketing"),15,10))+IF(L954&gt;=8,25,IF(L954&gt;=6,18,IF(L954&gt;=4,12,5)))+IF(AND(V954&lt;&gt;"",V954&lt;&gt;"Non risponde",V954&lt;&gt;"Non interessato"),10,0)+IF(X954="Eseguita",10,0)+IF(Z954&gt;0,15,0)))</f>
        <v/>
      </c>
      <c r="AJ954" s="11">
        <f>IF(AI954="","",IF(AI954&gt;=80,"Hot",IF(AI954&gt;=60,"Alta",IF(AI954&gt;=40,"Media","Bassa"))))</f>
        <v/>
      </c>
      <c r="AK954" s="11">
        <f>IF(B954="","",IF(U954="",TODAY()-B954,U954-B954))</f>
        <v/>
      </c>
      <c r="AL954" s="11">
        <f>IF(B954="","",IF(M954="Vinta","Chiusa - vinta",IF(M954="Persa","Chiusa - persa",IF(AND(U954="",TODAY()-B954&gt;1),"Contattare subito",IF(AND(M954="In corso",AH954&gt;7),"Lead in stallo",IF(AND(AN954&lt;&gt;"",AN954&lt;TODAY(),M954="In corso"),"Follow-up scaduto",IF(AND(K954="Offerta",Y954="",W954&lt;&gt;"",TODAY()-W954&gt;3),"Verificare offerta","OK"))))))</f>
        <v/>
      </c>
      <c r="AM954" s="38" t="n"/>
      <c r="AN954" s="39" t="n"/>
      <c r="AO954" s="11">
        <f>IF(AND(AN954&lt;&gt;"",AN954&lt;TODAY(),M954="In corso"),1,0)</f>
        <v/>
      </c>
      <c r="AP954" s="84">
        <f>IF(B954="","",IF(OR(M954="Vinta",M954="Persa"),0,IF(AL954="Contattare subito",50,0)+IF(AL954="Follow-up scaduto",40,0)+IF(AL954="Lead in stallo",35,0)+IF(AJ954="Hot",30,IF(AJ954="Alta",20,IF(AJ954="Media",10,0)))+IF(AO954=1,10,0)+L954/10+ROW()/100000))</f>
        <v/>
      </c>
    </row>
    <row r="955">
      <c r="A955" s="2">
        <f>IF(B955="","",ROW()-1)</f>
        <v/>
      </c>
      <c r="B955" s="2" t="n"/>
      <c r="C955" s="2" t="n"/>
      <c r="D955" s="2" t="n"/>
      <c r="E955" s="2" t="n"/>
      <c r="F955" s="2" t="n"/>
      <c r="G955" s="2" t="n"/>
      <c r="H955" s="2" t="n"/>
      <c r="I955" s="2" t="n"/>
      <c r="J955" s="2" t="n"/>
      <c r="K955" s="2" t="n"/>
      <c r="L955" s="2">
        <f>IF(K955="","",IF(K955="Nuovo",1,IF(K955="Tentativo contatto",1,IF(K955="Contattato",2,IF(K955="Qualificato",4,IF(K955="Visita fissata",5,IF(K955="Visita effettuata",6,IF(K955="Trattativa",7,IF(K955="Offerta",8,IF(K955="Prenotazione",9,IF(K955="Venduto",10,""))))))))))))</f>
        <v/>
      </c>
      <c r="M955" s="2" t="n"/>
      <c r="N955" s="2">
        <f>IF(L955&gt;=4,1,0)</f>
        <v/>
      </c>
      <c r="O955" s="2">
        <f>IF(L955&gt;=6,1,0)</f>
        <v/>
      </c>
      <c r="P955" s="2">
        <f>IF(L955&gt;=7,1,0)</f>
        <v/>
      </c>
      <c r="Q955" s="2">
        <f>IF(L955&gt;=8,1,0)</f>
        <v/>
      </c>
      <c r="R955" s="2">
        <f>IF(L955&gt;=9,1,0)</f>
        <v/>
      </c>
      <c r="S955" s="2">
        <f>IF(OR(L955=10,M955="Vinta"),1,0)</f>
        <v/>
      </c>
      <c r="T955" s="2">
        <f>IF(M955="Persa",1,0)</f>
        <v/>
      </c>
      <c r="U955" s="2" t="n"/>
      <c r="V955" s="2" t="n"/>
      <c r="W955" s="2" t="n"/>
      <c r="X955" s="2" t="n"/>
      <c r="Y955" s="17" t="n"/>
      <c r="Z955" s="17" t="n"/>
      <c r="AA955" s="17" t="n"/>
      <c r="AB955" s="2" t="n"/>
      <c r="AC955" s="2">
        <f>IF(B955="","",IF(AB955="",TODAY()-B955,AB955-B955))</f>
        <v/>
      </c>
      <c r="AD955" s="2" t="n"/>
      <c r="AE955" s="2" t="n"/>
      <c r="AF955" s="2" t="n"/>
      <c r="AG955" s="37">
        <f>IF(B955="","",MAX(B955,IF(U955="",0,U955),IF(W955="",0,W955),IF(AB955="",0,AB955),IF(AN955="",0,AN955)))</f>
        <v/>
      </c>
      <c r="AH955" s="11">
        <f>IF(AG955="","",TODAY()-AG955)</f>
        <v/>
      </c>
      <c r="AI955" s="11">
        <f>IF(B955="","",MIN(100,IF(J955&gt;=300000,20,IF(J955&gt;=200000,10,5))+IF(OR(C955="Referral",C955="Passaparola"),20,IF(OR(C955="Sito web",C955="LinkedIn",C955="Email marketing"),15,10))+IF(L955&gt;=8,25,IF(L955&gt;=6,18,IF(L955&gt;=4,12,5)))+IF(AND(V955&lt;&gt;"",V955&lt;&gt;"Non risponde",V955&lt;&gt;"Non interessato"),10,0)+IF(X955="Eseguita",10,0)+IF(Z955&gt;0,15,0)))</f>
        <v/>
      </c>
      <c r="AJ955" s="11">
        <f>IF(AI955="","",IF(AI955&gt;=80,"Hot",IF(AI955&gt;=60,"Alta",IF(AI955&gt;=40,"Media","Bassa"))))</f>
        <v/>
      </c>
      <c r="AK955" s="11">
        <f>IF(B955="","",IF(U955="",TODAY()-B955,U955-B955))</f>
        <v/>
      </c>
      <c r="AL955" s="11">
        <f>IF(B955="","",IF(M955="Vinta","Chiusa - vinta",IF(M955="Persa","Chiusa - persa",IF(AND(U955="",TODAY()-B955&gt;1),"Contattare subito",IF(AND(M955="In corso",AH955&gt;7),"Lead in stallo",IF(AND(AN955&lt;&gt;"",AN955&lt;TODAY(),M955="In corso"),"Follow-up scaduto",IF(AND(K955="Offerta",Y955="",W955&lt;&gt;"",TODAY()-W955&gt;3),"Verificare offerta","OK"))))))</f>
        <v/>
      </c>
      <c r="AM955" s="38" t="n"/>
      <c r="AN955" s="39" t="n"/>
      <c r="AO955" s="11">
        <f>IF(AND(AN955&lt;&gt;"",AN955&lt;TODAY(),M955="In corso"),1,0)</f>
        <v/>
      </c>
      <c r="AP955" s="84">
        <f>IF(B955="","",IF(OR(M955="Vinta",M955="Persa"),0,IF(AL955="Contattare subito",50,0)+IF(AL955="Follow-up scaduto",40,0)+IF(AL955="Lead in stallo",35,0)+IF(AJ955="Hot",30,IF(AJ955="Alta",20,IF(AJ955="Media",10,0)))+IF(AO955=1,10,0)+L955/10+ROW()/100000))</f>
        <v/>
      </c>
    </row>
    <row r="956">
      <c r="A956" s="2">
        <f>IF(B956="","",ROW()-1)</f>
        <v/>
      </c>
      <c r="B956" s="2" t="n"/>
      <c r="C956" s="2" t="n"/>
      <c r="D956" s="2" t="n"/>
      <c r="E956" s="2" t="n"/>
      <c r="F956" s="2" t="n"/>
      <c r="G956" s="2" t="n"/>
      <c r="H956" s="2" t="n"/>
      <c r="I956" s="2" t="n"/>
      <c r="J956" s="2" t="n"/>
      <c r="K956" s="2" t="n"/>
      <c r="L956" s="2">
        <f>IF(K956="","",IF(K956="Nuovo",1,IF(K956="Tentativo contatto",1,IF(K956="Contattato",2,IF(K956="Qualificato",4,IF(K956="Visita fissata",5,IF(K956="Visita effettuata",6,IF(K956="Trattativa",7,IF(K956="Offerta",8,IF(K956="Prenotazione",9,IF(K956="Venduto",10,""))))))))))))</f>
        <v/>
      </c>
      <c r="M956" s="2" t="n"/>
      <c r="N956" s="2">
        <f>IF(L956&gt;=4,1,0)</f>
        <v/>
      </c>
      <c r="O956" s="2">
        <f>IF(L956&gt;=6,1,0)</f>
        <v/>
      </c>
      <c r="P956" s="2">
        <f>IF(L956&gt;=7,1,0)</f>
        <v/>
      </c>
      <c r="Q956" s="2">
        <f>IF(L956&gt;=8,1,0)</f>
        <v/>
      </c>
      <c r="R956" s="2">
        <f>IF(L956&gt;=9,1,0)</f>
        <v/>
      </c>
      <c r="S956" s="2">
        <f>IF(OR(L956=10,M956="Vinta"),1,0)</f>
        <v/>
      </c>
      <c r="T956" s="2">
        <f>IF(M956="Persa",1,0)</f>
        <v/>
      </c>
      <c r="U956" s="2" t="n"/>
      <c r="V956" s="2" t="n"/>
      <c r="W956" s="2" t="n"/>
      <c r="X956" s="2" t="n"/>
      <c r="Y956" s="17" t="n"/>
      <c r="Z956" s="17" t="n"/>
      <c r="AA956" s="17" t="n"/>
      <c r="AB956" s="2" t="n"/>
      <c r="AC956" s="2">
        <f>IF(B956="","",IF(AB956="",TODAY()-B956,AB956-B956))</f>
        <v/>
      </c>
      <c r="AD956" s="2" t="n"/>
      <c r="AE956" s="2" t="n"/>
      <c r="AF956" s="2" t="n"/>
      <c r="AG956" s="37">
        <f>IF(B956="","",MAX(B956,IF(U956="",0,U956),IF(W956="",0,W956),IF(AB956="",0,AB956),IF(AN956="",0,AN956)))</f>
        <v/>
      </c>
      <c r="AH956" s="11">
        <f>IF(AG956="","",TODAY()-AG956)</f>
        <v/>
      </c>
      <c r="AI956" s="11">
        <f>IF(B956="","",MIN(100,IF(J956&gt;=300000,20,IF(J956&gt;=200000,10,5))+IF(OR(C956="Referral",C956="Passaparola"),20,IF(OR(C956="Sito web",C956="LinkedIn",C956="Email marketing"),15,10))+IF(L956&gt;=8,25,IF(L956&gt;=6,18,IF(L956&gt;=4,12,5)))+IF(AND(V956&lt;&gt;"",V956&lt;&gt;"Non risponde",V956&lt;&gt;"Non interessato"),10,0)+IF(X956="Eseguita",10,0)+IF(Z956&gt;0,15,0)))</f>
        <v/>
      </c>
      <c r="AJ956" s="11">
        <f>IF(AI956="","",IF(AI956&gt;=80,"Hot",IF(AI956&gt;=60,"Alta",IF(AI956&gt;=40,"Media","Bassa"))))</f>
        <v/>
      </c>
      <c r="AK956" s="11">
        <f>IF(B956="","",IF(U956="",TODAY()-B956,U956-B956))</f>
        <v/>
      </c>
      <c r="AL956" s="11">
        <f>IF(B956="","",IF(M956="Vinta","Chiusa - vinta",IF(M956="Persa","Chiusa - persa",IF(AND(U956="",TODAY()-B956&gt;1),"Contattare subito",IF(AND(M956="In corso",AH956&gt;7),"Lead in stallo",IF(AND(AN956&lt;&gt;"",AN956&lt;TODAY(),M956="In corso"),"Follow-up scaduto",IF(AND(K956="Offerta",Y956="",W956&lt;&gt;"",TODAY()-W956&gt;3),"Verificare offerta","OK"))))))</f>
        <v/>
      </c>
      <c r="AM956" s="38" t="n"/>
      <c r="AN956" s="39" t="n"/>
      <c r="AO956" s="11">
        <f>IF(AND(AN956&lt;&gt;"",AN956&lt;TODAY(),M956="In corso"),1,0)</f>
        <v/>
      </c>
      <c r="AP956" s="84">
        <f>IF(B956="","",IF(OR(M956="Vinta",M956="Persa"),0,IF(AL956="Contattare subito",50,0)+IF(AL956="Follow-up scaduto",40,0)+IF(AL956="Lead in stallo",35,0)+IF(AJ956="Hot",30,IF(AJ956="Alta",20,IF(AJ956="Media",10,0)))+IF(AO956=1,10,0)+L956/10+ROW()/100000))</f>
        <v/>
      </c>
    </row>
    <row r="957">
      <c r="A957" s="2">
        <f>IF(B957="","",ROW()-1)</f>
        <v/>
      </c>
      <c r="B957" s="2" t="n"/>
      <c r="C957" s="2" t="n"/>
      <c r="D957" s="2" t="n"/>
      <c r="E957" s="2" t="n"/>
      <c r="F957" s="2" t="n"/>
      <c r="G957" s="2" t="n"/>
      <c r="H957" s="2" t="n"/>
      <c r="I957" s="2" t="n"/>
      <c r="J957" s="2" t="n"/>
      <c r="K957" s="2" t="n"/>
      <c r="L957" s="2">
        <f>IF(K957="","",IF(K957="Nuovo",1,IF(K957="Tentativo contatto",1,IF(K957="Contattato",2,IF(K957="Qualificato",4,IF(K957="Visita fissata",5,IF(K957="Visita effettuata",6,IF(K957="Trattativa",7,IF(K957="Offerta",8,IF(K957="Prenotazione",9,IF(K957="Venduto",10,""))))))))))))</f>
        <v/>
      </c>
      <c r="M957" s="2" t="n"/>
      <c r="N957" s="2">
        <f>IF(L957&gt;=4,1,0)</f>
        <v/>
      </c>
      <c r="O957" s="2">
        <f>IF(L957&gt;=6,1,0)</f>
        <v/>
      </c>
      <c r="P957" s="2">
        <f>IF(L957&gt;=7,1,0)</f>
        <v/>
      </c>
      <c r="Q957" s="2">
        <f>IF(L957&gt;=8,1,0)</f>
        <v/>
      </c>
      <c r="R957" s="2">
        <f>IF(L957&gt;=9,1,0)</f>
        <v/>
      </c>
      <c r="S957" s="2">
        <f>IF(OR(L957=10,M957="Vinta"),1,0)</f>
        <v/>
      </c>
      <c r="T957" s="2">
        <f>IF(M957="Persa",1,0)</f>
        <v/>
      </c>
      <c r="U957" s="2" t="n"/>
      <c r="V957" s="2" t="n"/>
      <c r="W957" s="2" t="n"/>
      <c r="X957" s="2" t="n"/>
      <c r="Y957" s="17" t="n"/>
      <c r="Z957" s="17" t="n"/>
      <c r="AA957" s="17" t="n"/>
      <c r="AB957" s="2" t="n"/>
      <c r="AC957" s="2">
        <f>IF(B957="","",IF(AB957="",TODAY()-B957,AB957-B957))</f>
        <v/>
      </c>
      <c r="AD957" s="2" t="n"/>
      <c r="AE957" s="2" t="n"/>
      <c r="AF957" s="2" t="n"/>
      <c r="AG957" s="37">
        <f>IF(B957="","",MAX(B957,IF(U957="",0,U957),IF(W957="",0,W957),IF(AB957="",0,AB957),IF(AN957="",0,AN957)))</f>
        <v/>
      </c>
      <c r="AH957" s="11">
        <f>IF(AG957="","",TODAY()-AG957)</f>
        <v/>
      </c>
      <c r="AI957" s="11">
        <f>IF(B957="","",MIN(100,IF(J957&gt;=300000,20,IF(J957&gt;=200000,10,5))+IF(OR(C957="Referral",C957="Passaparola"),20,IF(OR(C957="Sito web",C957="LinkedIn",C957="Email marketing"),15,10))+IF(L957&gt;=8,25,IF(L957&gt;=6,18,IF(L957&gt;=4,12,5)))+IF(AND(V957&lt;&gt;"",V957&lt;&gt;"Non risponde",V957&lt;&gt;"Non interessato"),10,0)+IF(X957="Eseguita",10,0)+IF(Z957&gt;0,15,0)))</f>
        <v/>
      </c>
      <c r="AJ957" s="11">
        <f>IF(AI957="","",IF(AI957&gt;=80,"Hot",IF(AI957&gt;=60,"Alta",IF(AI957&gt;=40,"Media","Bassa"))))</f>
        <v/>
      </c>
      <c r="AK957" s="11">
        <f>IF(B957="","",IF(U957="",TODAY()-B957,U957-B957))</f>
        <v/>
      </c>
      <c r="AL957" s="11">
        <f>IF(B957="","",IF(M957="Vinta","Chiusa - vinta",IF(M957="Persa","Chiusa - persa",IF(AND(U957="",TODAY()-B957&gt;1),"Contattare subito",IF(AND(M957="In corso",AH957&gt;7),"Lead in stallo",IF(AND(AN957&lt;&gt;"",AN957&lt;TODAY(),M957="In corso"),"Follow-up scaduto",IF(AND(K957="Offerta",Y957="",W957&lt;&gt;"",TODAY()-W957&gt;3),"Verificare offerta","OK"))))))</f>
        <v/>
      </c>
      <c r="AM957" s="38" t="n"/>
      <c r="AN957" s="39" t="n"/>
      <c r="AO957" s="11">
        <f>IF(AND(AN957&lt;&gt;"",AN957&lt;TODAY(),M957="In corso"),1,0)</f>
        <v/>
      </c>
      <c r="AP957" s="84">
        <f>IF(B957="","",IF(OR(M957="Vinta",M957="Persa"),0,IF(AL957="Contattare subito",50,0)+IF(AL957="Follow-up scaduto",40,0)+IF(AL957="Lead in stallo",35,0)+IF(AJ957="Hot",30,IF(AJ957="Alta",20,IF(AJ957="Media",10,0)))+IF(AO957=1,10,0)+L957/10+ROW()/100000))</f>
        <v/>
      </c>
    </row>
    <row r="958">
      <c r="A958" s="2">
        <f>IF(B958="","",ROW()-1)</f>
        <v/>
      </c>
      <c r="B958" s="2" t="n"/>
      <c r="C958" s="2" t="n"/>
      <c r="D958" s="2" t="n"/>
      <c r="E958" s="2" t="n"/>
      <c r="F958" s="2" t="n"/>
      <c r="G958" s="2" t="n"/>
      <c r="H958" s="2" t="n"/>
      <c r="I958" s="2" t="n"/>
      <c r="J958" s="2" t="n"/>
      <c r="K958" s="2" t="n"/>
      <c r="L958" s="2">
        <f>IF(K958="","",IF(K958="Nuovo",1,IF(K958="Tentativo contatto",1,IF(K958="Contattato",2,IF(K958="Qualificato",4,IF(K958="Visita fissata",5,IF(K958="Visita effettuata",6,IF(K958="Trattativa",7,IF(K958="Offerta",8,IF(K958="Prenotazione",9,IF(K958="Venduto",10,""))))))))))))</f>
        <v/>
      </c>
      <c r="M958" s="2" t="n"/>
      <c r="N958" s="2">
        <f>IF(L958&gt;=4,1,0)</f>
        <v/>
      </c>
      <c r="O958" s="2">
        <f>IF(L958&gt;=6,1,0)</f>
        <v/>
      </c>
      <c r="P958" s="2">
        <f>IF(L958&gt;=7,1,0)</f>
        <v/>
      </c>
      <c r="Q958" s="2">
        <f>IF(L958&gt;=8,1,0)</f>
        <v/>
      </c>
      <c r="R958" s="2">
        <f>IF(L958&gt;=9,1,0)</f>
        <v/>
      </c>
      <c r="S958" s="2">
        <f>IF(OR(L958=10,M958="Vinta"),1,0)</f>
        <v/>
      </c>
      <c r="T958" s="2">
        <f>IF(M958="Persa",1,0)</f>
        <v/>
      </c>
      <c r="U958" s="2" t="n"/>
      <c r="V958" s="2" t="n"/>
      <c r="W958" s="2" t="n"/>
      <c r="X958" s="2" t="n"/>
      <c r="Y958" s="17" t="n"/>
      <c r="Z958" s="17" t="n"/>
      <c r="AA958" s="17" t="n"/>
      <c r="AB958" s="2" t="n"/>
      <c r="AC958" s="2">
        <f>IF(B958="","",IF(AB958="",TODAY()-B958,AB958-B958))</f>
        <v/>
      </c>
      <c r="AD958" s="2" t="n"/>
      <c r="AE958" s="2" t="n"/>
      <c r="AF958" s="2" t="n"/>
      <c r="AG958" s="37">
        <f>IF(B958="","",MAX(B958,IF(U958="",0,U958),IF(W958="",0,W958),IF(AB958="",0,AB958),IF(AN958="",0,AN958)))</f>
        <v/>
      </c>
      <c r="AH958" s="11">
        <f>IF(AG958="","",TODAY()-AG958)</f>
        <v/>
      </c>
      <c r="AI958" s="11">
        <f>IF(B958="","",MIN(100,IF(J958&gt;=300000,20,IF(J958&gt;=200000,10,5))+IF(OR(C958="Referral",C958="Passaparola"),20,IF(OR(C958="Sito web",C958="LinkedIn",C958="Email marketing"),15,10))+IF(L958&gt;=8,25,IF(L958&gt;=6,18,IF(L958&gt;=4,12,5)))+IF(AND(V958&lt;&gt;"",V958&lt;&gt;"Non risponde",V958&lt;&gt;"Non interessato"),10,0)+IF(X958="Eseguita",10,0)+IF(Z958&gt;0,15,0)))</f>
        <v/>
      </c>
      <c r="AJ958" s="11">
        <f>IF(AI958="","",IF(AI958&gt;=80,"Hot",IF(AI958&gt;=60,"Alta",IF(AI958&gt;=40,"Media","Bassa"))))</f>
        <v/>
      </c>
      <c r="AK958" s="11">
        <f>IF(B958="","",IF(U958="",TODAY()-B958,U958-B958))</f>
        <v/>
      </c>
      <c r="AL958" s="11">
        <f>IF(B958="","",IF(M958="Vinta","Chiusa - vinta",IF(M958="Persa","Chiusa - persa",IF(AND(U958="",TODAY()-B958&gt;1),"Contattare subito",IF(AND(M958="In corso",AH958&gt;7),"Lead in stallo",IF(AND(AN958&lt;&gt;"",AN958&lt;TODAY(),M958="In corso"),"Follow-up scaduto",IF(AND(K958="Offerta",Y958="",W958&lt;&gt;"",TODAY()-W958&gt;3),"Verificare offerta","OK"))))))</f>
        <v/>
      </c>
      <c r="AM958" s="38" t="n"/>
      <c r="AN958" s="39" t="n"/>
      <c r="AO958" s="11">
        <f>IF(AND(AN958&lt;&gt;"",AN958&lt;TODAY(),M958="In corso"),1,0)</f>
        <v/>
      </c>
      <c r="AP958" s="84">
        <f>IF(B958="","",IF(OR(M958="Vinta",M958="Persa"),0,IF(AL958="Contattare subito",50,0)+IF(AL958="Follow-up scaduto",40,0)+IF(AL958="Lead in stallo",35,0)+IF(AJ958="Hot",30,IF(AJ958="Alta",20,IF(AJ958="Media",10,0)))+IF(AO958=1,10,0)+L958/10+ROW()/100000))</f>
        <v/>
      </c>
    </row>
    <row r="959">
      <c r="A959" s="2">
        <f>IF(B959="","",ROW()-1)</f>
        <v/>
      </c>
      <c r="B959" s="2" t="n"/>
      <c r="C959" s="2" t="n"/>
      <c r="D959" s="2" t="n"/>
      <c r="E959" s="2" t="n"/>
      <c r="F959" s="2" t="n"/>
      <c r="G959" s="2" t="n"/>
      <c r="H959" s="2" t="n"/>
      <c r="I959" s="2" t="n"/>
      <c r="J959" s="2" t="n"/>
      <c r="K959" s="2" t="n"/>
      <c r="L959" s="2">
        <f>IF(K959="","",IF(K959="Nuovo",1,IF(K959="Tentativo contatto",1,IF(K959="Contattato",2,IF(K959="Qualificato",4,IF(K959="Visita fissata",5,IF(K959="Visita effettuata",6,IF(K959="Trattativa",7,IF(K959="Offerta",8,IF(K959="Prenotazione",9,IF(K959="Venduto",10,""))))))))))))</f>
        <v/>
      </c>
      <c r="M959" s="2" t="n"/>
      <c r="N959" s="2">
        <f>IF(L959&gt;=4,1,0)</f>
        <v/>
      </c>
      <c r="O959" s="2">
        <f>IF(L959&gt;=6,1,0)</f>
        <v/>
      </c>
      <c r="P959" s="2">
        <f>IF(L959&gt;=7,1,0)</f>
        <v/>
      </c>
      <c r="Q959" s="2">
        <f>IF(L959&gt;=8,1,0)</f>
        <v/>
      </c>
      <c r="R959" s="2">
        <f>IF(L959&gt;=9,1,0)</f>
        <v/>
      </c>
      <c r="S959" s="2">
        <f>IF(OR(L959=10,M959="Vinta"),1,0)</f>
        <v/>
      </c>
      <c r="T959" s="2">
        <f>IF(M959="Persa",1,0)</f>
        <v/>
      </c>
      <c r="U959" s="2" t="n"/>
      <c r="V959" s="2" t="n"/>
      <c r="W959" s="2" t="n"/>
      <c r="X959" s="2" t="n"/>
      <c r="Y959" s="17" t="n"/>
      <c r="Z959" s="17" t="n"/>
      <c r="AA959" s="17" t="n"/>
      <c r="AB959" s="2" t="n"/>
      <c r="AC959" s="2">
        <f>IF(B959="","",IF(AB959="",TODAY()-B959,AB959-B959))</f>
        <v/>
      </c>
      <c r="AD959" s="2" t="n"/>
      <c r="AE959" s="2" t="n"/>
      <c r="AF959" s="2" t="n"/>
      <c r="AG959" s="37">
        <f>IF(B959="","",MAX(B959,IF(U959="",0,U959),IF(W959="",0,W959),IF(AB959="",0,AB959),IF(AN959="",0,AN959)))</f>
        <v/>
      </c>
      <c r="AH959" s="11">
        <f>IF(AG959="","",TODAY()-AG959)</f>
        <v/>
      </c>
      <c r="AI959" s="11">
        <f>IF(B959="","",MIN(100,IF(J959&gt;=300000,20,IF(J959&gt;=200000,10,5))+IF(OR(C959="Referral",C959="Passaparola"),20,IF(OR(C959="Sito web",C959="LinkedIn",C959="Email marketing"),15,10))+IF(L959&gt;=8,25,IF(L959&gt;=6,18,IF(L959&gt;=4,12,5)))+IF(AND(V959&lt;&gt;"",V959&lt;&gt;"Non risponde",V959&lt;&gt;"Non interessato"),10,0)+IF(X959="Eseguita",10,0)+IF(Z959&gt;0,15,0)))</f>
        <v/>
      </c>
      <c r="AJ959" s="11">
        <f>IF(AI959="","",IF(AI959&gt;=80,"Hot",IF(AI959&gt;=60,"Alta",IF(AI959&gt;=40,"Media","Bassa"))))</f>
        <v/>
      </c>
      <c r="AK959" s="11">
        <f>IF(B959="","",IF(U959="",TODAY()-B959,U959-B959))</f>
        <v/>
      </c>
      <c r="AL959" s="11">
        <f>IF(B959="","",IF(M959="Vinta","Chiusa - vinta",IF(M959="Persa","Chiusa - persa",IF(AND(U959="",TODAY()-B959&gt;1),"Contattare subito",IF(AND(M959="In corso",AH959&gt;7),"Lead in stallo",IF(AND(AN959&lt;&gt;"",AN959&lt;TODAY(),M959="In corso"),"Follow-up scaduto",IF(AND(K959="Offerta",Y959="",W959&lt;&gt;"",TODAY()-W959&gt;3),"Verificare offerta","OK"))))))</f>
        <v/>
      </c>
      <c r="AM959" s="38" t="n"/>
      <c r="AN959" s="39" t="n"/>
      <c r="AO959" s="11">
        <f>IF(AND(AN959&lt;&gt;"",AN959&lt;TODAY(),M959="In corso"),1,0)</f>
        <v/>
      </c>
      <c r="AP959" s="84">
        <f>IF(B959="","",IF(OR(M959="Vinta",M959="Persa"),0,IF(AL959="Contattare subito",50,0)+IF(AL959="Follow-up scaduto",40,0)+IF(AL959="Lead in stallo",35,0)+IF(AJ959="Hot",30,IF(AJ959="Alta",20,IF(AJ959="Media",10,0)))+IF(AO959=1,10,0)+L959/10+ROW()/100000))</f>
        <v/>
      </c>
    </row>
    <row r="960">
      <c r="A960" s="2">
        <f>IF(B960="","",ROW()-1)</f>
        <v/>
      </c>
      <c r="B960" s="2" t="n"/>
      <c r="C960" s="2" t="n"/>
      <c r="D960" s="2" t="n"/>
      <c r="E960" s="2" t="n"/>
      <c r="F960" s="2" t="n"/>
      <c r="G960" s="2" t="n"/>
      <c r="H960" s="2" t="n"/>
      <c r="I960" s="2" t="n"/>
      <c r="J960" s="2" t="n"/>
      <c r="K960" s="2" t="n"/>
      <c r="L960" s="2">
        <f>IF(K960="","",IF(K960="Nuovo",1,IF(K960="Tentativo contatto",1,IF(K960="Contattato",2,IF(K960="Qualificato",4,IF(K960="Visita fissata",5,IF(K960="Visita effettuata",6,IF(K960="Trattativa",7,IF(K960="Offerta",8,IF(K960="Prenotazione",9,IF(K960="Venduto",10,""))))))))))))</f>
        <v/>
      </c>
      <c r="M960" s="2" t="n"/>
      <c r="N960" s="2">
        <f>IF(L960&gt;=4,1,0)</f>
        <v/>
      </c>
      <c r="O960" s="2">
        <f>IF(L960&gt;=6,1,0)</f>
        <v/>
      </c>
      <c r="P960" s="2">
        <f>IF(L960&gt;=7,1,0)</f>
        <v/>
      </c>
      <c r="Q960" s="2">
        <f>IF(L960&gt;=8,1,0)</f>
        <v/>
      </c>
      <c r="R960" s="2">
        <f>IF(L960&gt;=9,1,0)</f>
        <v/>
      </c>
      <c r="S960" s="2">
        <f>IF(OR(L960=10,M960="Vinta"),1,0)</f>
        <v/>
      </c>
      <c r="T960" s="2">
        <f>IF(M960="Persa",1,0)</f>
        <v/>
      </c>
      <c r="U960" s="2" t="n"/>
      <c r="V960" s="2" t="n"/>
      <c r="W960" s="2" t="n"/>
      <c r="X960" s="2" t="n"/>
      <c r="Y960" s="17" t="n"/>
      <c r="Z960" s="17" t="n"/>
      <c r="AA960" s="17" t="n"/>
      <c r="AB960" s="2" t="n"/>
      <c r="AC960" s="2">
        <f>IF(B960="","",IF(AB960="",TODAY()-B960,AB960-B960))</f>
        <v/>
      </c>
      <c r="AD960" s="2" t="n"/>
      <c r="AE960" s="2" t="n"/>
      <c r="AF960" s="2" t="n"/>
      <c r="AG960" s="37">
        <f>IF(B960="","",MAX(B960,IF(U960="",0,U960),IF(W960="",0,W960),IF(AB960="",0,AB960),IF(AN960="",0,AN960)))</f>
        <v/>
      </c>
      <c r="AH960" s="11">
        <f>IF(AG960="","",TODAY()-AG960)</f>
        <v/>
      </c>
      <c r="AI960" s="11">
        <f>IF(B960="","",MIN(100,IF(J960&gt;=300000,20,IF(J960&gt;=200000,10,5))+IF(OR(C960="Referral",C960="Passaparola"),20,IF(OR(C960="Sito web",C960="LinkedIn",C960="Email marketing"),15,10))+IF(L960&gt;=8,25,IF(L960&gt;=6,18,IF(L960&gt;=4,12,5)))+IF(AND(V960&lt;&gt;"",V960&lt;&gt;"Non risponde",V960&lt;&gt;"Non interessato"),10,0)+IF(X960="Eseguita",10,0)+IF(Z960&gt;0,15,0)))</f>
        <v/>
      </c>
      <c r="AJ960" s="11">
        <f>IF(AI960="","",IF(AI960&gt;=80,"Hot",IF(AI960&gt;=60,"Alta",IF(AI960&gt;=40,"Media","Bassa"))))</f>
        <v/>
      </c>
      <c r="AK960" s="11">
        <f>IF(B960="","",IF(U960="",TODAY()-B960,U960-B960))</f>
        <v/>
      </c>
      <c r="AL960" s="11">
        <f>IF(B960="","",IF(M960="Vinta","Chiusa - vinta",IF(M960="Persa","Chiusa - persa",IF(AND(U960="",TODAY()-B960&gt;1),"Contattare subito",IF(AND(M960="In corso",AH960&gt;7),"Lead in stallo",IF(AND(AN960&lt;&gt;"",AN960&lt;TODAY(),M960="In corso"),"Follow-up scaduto",IF(AND(K960="Offerta",Y960="",W960&lt;&gt;"",TODAY()-W960&gt;3),"Verificare offerta","OK"))))))</f>
        <v/>
      </c>
      <c r="AM960" s="38" t="n"/>
      <c r="AN960" s="39" t="n"/>
      <c r="AO960" s="11">
        <f>IF(AND(AN960&lt;&gt;"",AN960&lt;TODAY(),M960="In corso"),1,0)</f>
        <v/>
      </c>
      <c r="AP960" s="84">
        <f>IF(B960="","",IF(OR(M960="Vinta",M960="Persa"),0,IF(AL960="Contattare subito",50,0)+IF(AL960="Follow-up scaduto",40,0)+IF(AL960="Lead in stallo",35,0)+IF(AJ960="Hot",30,IF(AJ960="Alta",20,IF(AJ960="Media",10,0)))+IF(AO960=1,10,0)+L960/10+ROW()/100000))</f>
        <v/>
      </c>
    </row>
    <row r="961">
      <c r="A961" s="2">
        <f>IF(B961="","",ROW()-1)</f>
        <v/>
      </c>
      <c r="B961" s="2" t="n"/>
      <c r="C961" s="2" t="n"/>
      <c r="D961" s="2" t="n"/>
      <c r="E961" s="2" t="n"/>
      <c r="F961" s="2" t="n"/>
      <c r="G961" s="2" t="n"/>
      <c r="H961" s="2" t="n"/>
      <c r="I961" s="2" t="n"/>
      <c r="J961" s="2" t="n"/>
      <c r="K961" s="2" t="n"/>
      <c r="L961" s="2">
        <f>IF(K961="","",IF(K961="Nuovo",1,IF(K961="Tentativo contatto",1,IF(K961="Contattato",2,IF(K961="Qualificato",4,IF(K961="Visita fissata",5,IF(K961="Visita effettuata",6,IF(K961="Trattativa",7,IF(K961="Offerta",8,IF(K961="Prenotazione",9,IF(K961="Venduto",10,""))))))))))))</f>
        <v/>
      </c>
      <c r="M961" s="2" t="n"/>
      <c r="N961" s="2">
        <f>IF(L961&gt;=4,1,0)</f>
        <v/>
      </c>
      <c r="O961" s="2">
        <f>IF(L961&gt;=6,1,0)</f>
        <v/>
      </c>
      <c r="P961" s="2">
        <f>IF(L961&gt;=7,1,0)</f>
        <v/>
      </c>
      <c r="Q961" s="2">
        <f>IF(L961&gt;=8,1,0)</f>
        <v/>
      </c>
      <c r="R961" s="2">
        <f>IF(L961&gt;=9,1,0)</f>
        <v/>
      </c>
      <c r="S961" s="2">
        <f>IF(OR(L961=10,M961="Vinta"),1,0)</f>
        <v/>
      </c>
      <c r="T961" s="2">
        <f>IF(M961="Persa",1,0)</f>
        <v/>
      </c>
      <c r="U961" s="2" t="n"/>
      <c r="V961" s="2" t="n"/>
      <c r="W961" s="2" t="n"/>
      <c r="X961" s="2" t="n"/>
      <c r="Y961" s="17" t="n"/>
      <c r="Z961" s="17" t="n"/>
      <c r="AA961" s="17" t="n"/>
      <c r="AB961" s="2" t="n"/>
      <c r="AC961" s="2">
        <f>IF(B961="","",IF(AB961="",TODAY()-B961,AB961-B961))</f>
        <v/>
      </c>
      <c r="AD961" s="2" t="n"/>
      <c r="AE961" s="2" t="n"/>
      <c r="AF961" s="2" t="n"/>
      <c r="AG961" s="37">
        <f>IF(B961="","",MAX(B961,IF(U961="",0,U961),IF(W961="",0,W961),IF(AB961="",0,AB961),IF(AN961="",0,AN961)))</f>
        <v/>
      </c>
      <c r="AH961" s="11">
        <f>IF(AG961="","",TODAY()-AG961)</f>
        <v/>
      </c>
      <c r="AI961" s="11">
        <f>IF(B961="","",MIN(100,IF(J961&gt;=300000,20,IF(J961&gt;=200000,10,5))+IF(OR(C961="Referral",C961="Passaparola"),20,IF(OR(C961="Sito web",C961="LinkedIn",C961="Email marketing"),15,10))+IF(L961&gt;=8,25,IF(L961&gt;=6,18,IF(L961&gt;=4,12,5)))+IF(AND(V961&lt;&gt;"",V961&lt;&gt;"Non risponde",V961&lt;&gt;"Non interessato"),10,0)+IF(X961="Eseguita",10,0)+IF(Z961&gt;0,15,0)))</f>
        <v/>
      </c>
      <c r="AJ961" s="11">
        <f>IF(AI961="","",IF(AI961&gt;=80,"Hot",IF(AI961&gt;=60,"Alta",IF(AI961&gt;=40,"Media","Bassa"))))</f>
        <v/>
      </c>
      <c r="AK961" s="11">
        <f>IF(B961="","",IF(U961="",TODAY()-B961,U961-B961))</f>
        <v/>
      </c>
      <c r="AL961" s="11">
        <f>IF(B961="","",IF(M961="Vinta","Chiusa - vinta",IF(M961="Persa","Chiusa - persa",IF(AND(U961="",TODAY()-B961&gt;1),"Contattare subito",IF(AND(M961="In corso",AH961&gt;7),"Lead in stallo",IF(AND(AN961&lt;&gt;"",AN961&lt;TODAY(),M961="In corso"),"Follow-up scaduto",IF(AND(K961="Offerta",Y961="",W961&lt;&gt;"",TODAY()-W961&gt;3),"Verificare offerta","OK"))))))</f>
        <v/>
      </c>
      <c r="AM961" s="38" t="n"/>
      <c r="AN961" s="39" t="n"/>
      <c r="AO961" s="11">
        <f>IF(AND(AN961&lt;&gt;"",AN961&lt;TODAY(),M961="In corso"),1,0)</f>
        <v/>
      </c>
      <c r="AP961" s="84">
        <f>IF(B961="","",IF(OR(M961="Vinta",M961="Persa"),0,IF(AL961="Contattare subito",50,0)+IF(AL961="Follow-up scaduto",40,0)+IF(AL961="Lead in stallo",35,0)+IF(AJ961="Hot",30,IF(AJ961="Alta",20,IF(AJ961="Media",10,0)))+IF(AO961=1,10,0)+L961/10+ROW()/100000))</f>
        <v/>
      </c>
    </row>
    <row r="962">
      <c r="A962" s="2">
        <f>IF(B962="","",ROW()-1)</f>
        <v/>
      </c>
      <c r="B962" s="2" t="n"/>
      <c r="C962" s="2" t="n"/>
      <c r="D962" s="2" t="n"/>
      <c r="E962" s="2" t="n"/>
      <c r="F962" s="2" t="n"/>
      <c r="G962" s="2" t="n"/>
      <c r="H962" s="2" t="n"/>
      <c r="I962" s="2" t="n"/>
      <c r="J962" s="2" t="n"/>
      <c r="K962" s="2" t="n"/>
      <c r="L962" s="2">
        <f>IF(K962="","",IF(K962="Nuovo",1,IF(K962="Tentativo contatto",1,IF(K962="Contattato",2,IF(K962="Qualificato",4,IF(K962="Visita fissata",5,IF(K962="Visita effettuata",6,IF(K962="Trattativa",7,IF(K962="Offerta",8,IF(K962="Prenotazione",9,IF(K962="Venduto",10,""))))))))))))</f>
        <v/>
      </c>
      <c r="M962" s="2" t="n"/>
      <c r="N962" s="2">
        <f>IF(L962&gt;=4,1,0)</f>
        <v/>
      </c>
      <c r="O962" s="2">
        <f>IF(L962&gt;=6,1,0)</f>
        <v/>
      </c>
      <c r="P962" s="2">
        <f>IF(L962&gt;=7,1,0)</f>
        <v/>
      </c>
      <c r="Q962" s="2">
        <f>IF(L962&gt;=8,1,0)</f>
        <v/>
      </c>
      <c r="R962" s="2">
        <f>IF(L962&gt;=9,1,0)</f>
        <v/>
      </c>
      <c r="S962" s="2">
        <f>IF(OR(L962=10,M962="Vinta"),1,0)</f>
        <v/>
      </c>
      <c r="T962" s="2">
        <f>IF(M962="Persa",1,0)</f>
        <v/>
      </c>
      <c r="U962" s="2" t="n"/>
      <c r="V962" s="2" t="n"/>
      <c r="W962" s="2" t="n"/>
      <c r="X962" s="2" t="n"/>
      <c r="Y962" s="17" t="n"/>
      <c r="Z962" s="17" t="n"/>
      <c r="AA962" s="17" t="n"/>
      <c r="AB962" s="2" t="n"/>
      <c r="AC962" s="2">
        <f>IF(B962="","",IF(AB962="",TODAY()-B962,AB962-B962))</f>
        <v/>
      </c>
      <c r="AD962" s="2" t="n"/>
      <c r="AE962" s="2" t="n"/>
      <c r="AF962" s="2" t="n"/>
      <c r="AG962" s="37">
        <f>IF(B962="","",MAX(B962,IF(U962="",0,U962),IF(W962="",0,W962),IF(AB962="",0,AB962),IF(AN962="",0,AN962)))</f>
        <v/>
      </c>
      <c r="AH962" s="11">
        <f>IF(AG962="","",TODAY()-AG962)</f>
        <v/>
      </c>
      <c r="AI962" s="11">
        <f>IF(B962="","",MIN(100,IF(J962&gt;=300000,20,IF(J962&gt;=200000,10,5))+IF(OR(C962="Referral",C962="Passaparola"),20,IF(OR(C962="Sito web",C962="LinkedIn",C962="Email marketing"),15,10))+IF(L962&gt;=8,25,IF(L962&gt;=6,18,IF(L962&gt;=4,12,5)))+IF(AND(V962&lt;&gt;"",V962&lt;&gt;"Non risponde",V962&lt;&gt;"Non interessato"),10,0)+IF(X962="Eseguita",10,0)+IF(Z962&gt;0,15,0)))</f>
        <v/>
      </c>
      <c r="AJ962" s="11">
        <f>IF(AI962="","",IF(AI962&gt;=80,"Hot",IF(AI962&gt;=60,"Alta",IF(AI962&gt;=40,"Media","Bassa"))))</f>
        <v/>
      </c>
      <c r="AK962" s="11">
        <f>IF(B962="","",IF(U962="",TODAY()-B962,U962-B962))</f>
        <v/>
      </c>
      <c r="AL962" s="11">
        <f>IF(B962="","",IF(M962="Vinta","Chiusa - vinta",IF(M962="Persa","Chiusa - persa",IF(AND(U962="",TODAY()-B962&gt;1),"Contattare subito",IF(AND(M962="In corso",AH962&gt;7),"Lead in stallo",IF(AND(AN962&lt;&gt;"",AN962&lt;TODAY(),M962="In corso"),"Follow-up scaduto",IF(AND(K962="Offerta",Y962="",W962&lt;&gt;"",TODAY()-W962&gt;3),"Verificare offerta","OK"))))))</f>
        <v/>
      </c>
      <c r="AM962" s="38" t="n"/>
      <c r="AN962" s="39" t="n"/>
      <c r="AO962" s="11">
        <f>IF(AND(AN962&lt;&gt;"",AN962&lt;TODAY(),M962="In corso"),1,0)</f>
        <v/>
      </c>
      <c r="AP962" s="84">
        <f>IF(B962="","",IF(OR(M962="Vinta",M962="Persa"),0,IF(AL962="Contattare subito",50,0)+IF(AL962="Follow-up scaduto",40,0)+IF(AL962="Lead in stallo",35,0)+IF(AJ962="Hot",30,IF(AJ962="Alta",20,IF(AJ962="Media",10,0)))+IF(AO962=1,10,0)+L962/10+ROW()/100000))</f>
        <v/>
      </c>
    </row>
    <row r="963">
      <c r="A963" s="2">
        <f>IF(B963="","",ROW()-1)</f>
        <v/>
      </c>
      <c r="B963" s="2" t="n"/>
      <c r="C963" s="2" t="n"/>
      <c r="D963" s="2" t="n"/>
      <c r="E963" s="2" t="n"/>
      <c r="F963" s="2" t="n"/>
      <c r="G963" s="2" t="n"/>
      <c r="H963" s="2" t="n"/>
      <c r="I963" s="2" t="n"/>
      <c r="J963" s="2" t="n"/>
      <c r="K963" s="2" t="n"/>
      <c r="L963" s="2">
        <f>IF(K963="","",IF(K963="Nuovo",1,IF(K963="Tentativo contatto",1,IF(K963="Contattato",2,IF(K963="Qualificato",4,IF(K963="Visita fissata",5,IF(K963="Visita effettuata",6,IF(K963="Trattativa",7,IF(K963="Offerta",8,IF(K963="Prenotazione",9,IF(K963="Venduto",10,""))))))))))))</f>
        <v/>
      </c>
      <c r="M963" s="2" t="n"/>
      <c r="N963" s="2">
        <f>IF(L963&gt;=4,1,0)</f>
        <v/>
      </c>
      <c r="O963" s="2">
        <f>IF(L963&gt;=6,1,0)</f>
        <v/>
      </c>
      <c r="P963" s="2">
        <f>IF(L963&gt;=7,1,0)</f>
        <v/>
      </c>
      <c r="Q963" s="2">
        <f>IF(L963&gt;=8,1,0)</f>
        <v/>
      </c>
      <c r="R963" s="2">
        <f>IF(L963&gt;=9,1,0)</f>
        <v/>
      </c>
      <c r="S963" s="2">
        <f>IF(OR(L963=10,M963="Vinta"),1,0)</f>
        <v/>
      </c>
      <c r="T963" s="2">
        <f>IF(M963="Persa",1,0)</f>
        <v/>
      </c>
      <c r="U963" s="2" t="n"/>
      <c r="V963" s="2" t="n"/>
      <c r="W963" s="2" t="n"/>
      <c r="X963" s="2" t="n"/>
      <c r="Y963" s="17" t="n"/>
      <c r="Z963" s="17" t="n"/>
      <c r="AA963" s="17" t="n"/>
      <c r="AB963" s="2" t="n"/>
      <c r="AC963" s="2">
        <f>IF(B963="","",IF(AB963="",TODAY()-B963,AB963-B963))</f>
        <v/>
      </c>
      <c r="AD963" s="2" t="n"/>
      <c r="AE963" s="2" t="n"/>
      <c r="AF963" s="2" t="n"/>
      <c r="AG963" s="37">
        <f>IF(B963="","",MAX(B963,IF(U963="",0,U963),IF(W963="",0,W963),IF(AB963="",0,AB963),IF(AN963="",0,AN963)))</f>
        <v/>
      </c>
      <c r="AH963" s="11">
        <f>IF(AG963="","",TODAY()-AG963)</f>
        <v/>
      </c>
      <c r="AI963" s="11">
        <f>IF(B963="","",MIN(100,IF(J963&gt;=300000,20,IF(J963&gt;=200000,10,5))+IF(OR(C963="Referral",C963="Passaparola"),20,IF(OR(C963="Sito web",C963="LinkedIn",C963="Email marketing"),15,10))+IF(L963&gt;=8,25,IF(L963&gt;=6,18,IF(L963&gt;=4,12,5)))+IF(AND(V963&lt;&gt;"",V963&lt;&gt;"Non risponde",V963&lt;&gt;"Non interessato"),10,0)+IF(X963="Eseguita",10,0)+IF(Z963&gt;0,15,0)))</f>
        <v/>
      </c>
      <c r="AJ963" s="11">
        <f>IF(AI963="","",IF(AI963&gt;=80,"Hot",IF(AI963&gt;=60,"Alta",IF(AI963&gt;=40,"Media","Bassa"))))</f>
        <v/>
      </c>
      <c r="AK963" s="11">
        <f>IF(B963="","",IF(U963="",TODAY()-B963,U963-B963))</f>
        <v/>
      </c>
      <c r="AL963" s="11">
        <f>IF(B963="","",IF(M963="Vinta","Chiusa - vinta",IF(M963="Persa","Chiusa - persa",IF(AND(U963="",TODAY()-B963&gt;1),"Contattare subito",IF(AND(M963="In corso",AH963&gt;7),"Lead in stallo",IF(AND(AN963&lt;&gt;"",AN963&lt;TODAY(),M963="In corso"),"Follow-up scaduto",IF(AND(K963="Offerta",Y963="",W963&lt;&gt;"",TODAY()-W963&gt;3),"Verificare offerta","OK"))))))</f>
        <v/>
      </c>
      <c r="AM963" s="38" t="n"/>
      <c r="AN963" s="39" t="n"/>
      <c r="AO963" s="11">
        <f>IF(AND(AN963&lt;&gt;"",AN963&lt;TODAY(),M963="In corso"),1,0)</f>
        <v/>
      </c>
      <c r="AP963" s="84">
        <f>IF(B963="","",IF(OR(M963="Vinta",M963="Persa"),0,IF(AL963="Contattare subito",50,0)+IF(AL963="Follow-up scaduto",40,0)+IF(AL963="Lead in stallo",35,0)+IF(AJ963="Hot",30,IF(AJ963="Alta",20,IF(AJ963="Media",10,0)))+IF(AO963=1,10,0)+L963/10+ROW()/100000))</f>
        <v/>
      </c>
    </row>
    <row r="964">
      <c r="A964" s="2">
        <f>IF(B964="","",ROW()-1)</f>
        <v/>
      </c>
      <c r="B964" s="2" t="n"/>
      <c r="C964" s="2" t="n"/>
      <c r="D964" s="2" t="n"/>
      <c r="E964" s="2" t="n"/>
      <c r="F964" s="2" t="n"/>
      <c r="G964" s="2" t="n"/>
      <c r="H964" s="2" t="n"/>
      <c r="I964" s="2" t="n"/>
      <c r="J964" s="2" t="n"/>
      <c r="K964" s="2" t="n"/>
      <c r="L964" s="2">
        <f>IF(K964="","",IF(K964="Nuovo",1,IF(K964="Tentativo contatto",1,IF(K964="Contattato",2,IF(K964="Qualificato",4,IF(K964="Visita fissata",5,IF(K964="Visita effettuata",6,IF(K964="Trattativa",7,IF(K964="Offerta",8,IF(K964="Prenotazione",9,IF(K964="Venduto",10,""))))))))))))</f>
        <v/>
      </c>
      <c r="M964" s="2" t="n"/>
      <c r="N964" s="2">
        <f>IF(L964&gt;=4,1,0)</f>
        <v/>
      </c>
      <c r="O964" s="2">
        <f>IF(L964&gt;=6,1,0)</f>
        <v/>
      </c>
      <c r="P964" s="2">
        <f>IF(L964&gt;=7,1,0)</f>
        <v/>
      </c>
      <c r="Q964" s="2">
        <f>IF(L964&gt;=8,1,0)</f>
        <v/>
      </c>
      <c r="R964" s="2">
        <f>IF(L964&gt;=9,1,0)</f>
        <v/>
      </c>
      <c r="S964" s="2">
        <f>IF(OR(L964=10,M964="Vinta"),1,0)</f>
        <v/>
      </c>
      <c r="T964" s="2">
        <f>IF(M964="Persa",1,0)</f>
        <v/>
      </c>
      <c r="U964" s="2" t="n"/>
      <c r="V964" s="2" t="n"/>
      <c r="W964" s="2" t="n"/>
      <c r="X964" s="2" t="n"/>
      <c r="Y964" s="17" t="n"/>
      <c r="Z964" s="17" t="n"/>
      <c r="AA964" s="17" t="n"/>
      <c r="AB964" s="2" t="n"/>
      <c r="AC964" s="2">
        <f>IF(B964="","",IF(AB964="",TODAY()-B964,AB964-B964))</f>
        <v/>
      </c>
      <c r="AD964" s="2" t="n"/>
      <c r="AE964" s="2" t="n"/>
      <c r="AF964" s="2" t="n"/>
      <c r="AG964" s="37">
        <f>IF(B964="","",MAX(B964,IF(U964="",0,U964),IF(W964="",0,W964),IF(AB964="",0,AB964),IF(AN964="",0,AN964)))</f>
        <v/>
      </c>
      <c r="AH964" s="11">
        <f>IF(AG964="","",TODAY()-AG964)</f>
        <v/>
      </c>
      <c r="AI964" s="11">
        <f>IF(B964="","",MIN(100,IF(J964&gt;=300000,20,IF(J964&gt;=200000,10,5))+IF(OR(C964="Referral",C964="Passaparola"),20,IF(OR(C964="Sito web",C964="LinkedIn",C964="Email marketing"),15,10))+IF(L964&gt;=8,25,IF(L964&gt;=6,18,IF(L964&gt;=4,12,5)))+IF(AND(V964&lt;&gt;"",V964&lt;&gt;"Non risponde",V964&lt;&gt;"Non interessato"),10,0)+IF(X964="Eseguita",10,0)+IF(Z964&gt;0,15,0)))</f>
        <v/>
      </c>
      <c r="AJ964" s="11">
        <f>IF(AI964="","",IF(AI964&gt;=80,"Hot",IF(AI964&gt;=60,"Alta",IF(AI964&gt;=40,"Media","Bassa"))))</f>
        <v/>
      </c>
      <c r="AK964" s="11">
        <f>IF(B964="","",IF(U964="",TODAY()-B964,U964-B964))</f>
        <v/>
      </c>
      <c r="AL964" s="11">
        <f>IF(B964="","",IF(M964="Vinta","Chiusa - vinta",IF(M964="Persa","Chiusa - persa",IF(AND(U964="",TODAY()-B964&gt;1),"Contattare subito",IF(AND(M964="In corso",AH964&gt;7),"Lead in stallo",IF(AND(AN964&lt;&gt;"",AN964&lt;TODAY(),M964="In corso"),"Follow-up scaduto",IF(AND(K964="Offerta",Y964="",W964&lt;&gt;"",TODAY()-W964&gt;3),"Verificare offerta","OK"))))))</f>
        <v/>
      </c>
      <c r="AM964" s="38" t="n"/>
      <c r="AN964" s="39" t="n"/>
      <c r="AO964" s="11">
        <f>IF(AND(AN964&lt;&gt;"",AN964&lt;TODAY(),M964="In corso"),1,0)</f>
        <v/>
      </c>
      <c r="AP964" s="84">
        <f>IF(B964="","",IF(OR(M964="Vinta",M964="Persa"),0,IF(AL964="Contattare subito",50,0)+IF(AL964="Follow-up scaduto",40,0)+IF(AL964="Lead in stallo",35,0)+IF(AJ964="Hot",30,IF(AJ964="Alta",20,IF(AJ964="Media",10,0)))+IF(AO964=1,10,0)+L964/10+ROW()/100000))</f>
        <v/>
      </c>
    </row>
    <row r="965">
      <c r="A965" s="2">
        <f>IF(B965="","",ROW()-1)</f>
        <v/>
      </c>
      <c r="B965" s="2" t="n"/>
      <c r="C965" s="2" t="n"/>
      <c r="D965" s="2" t="n"/>
      <c r="E965" s="2" t="n"/>
      <c r="F965" s="2" t="n"/>
      <c r="G965" s="2" t="n"/>
      <c r="H965" s="2" t="n"/>
      <c r="I965" s="2" t="n"/>
      <c r="J965" s="2" t="n"/>
      <c r="K965" s="2" t="n"/>
      <c r="L965" s="2">
        <f>IF(K965="","",IF(K965="Nuovo",1,IF(K965="Tentativo contatto",1,IF(K965="Contattato",2,IF(K965="Qualificato",4,IF(K965="Visita fissata",5,IF(K965="Visita effettuata",6,IF(K965="Trattativa",7,IF(K965="Offerta",8,IF(K965="Prenotazione",9,IF(K965="Venduto",10,""))))))))))))</f>
        <v/>
      </c>
      <c r="M965" s="2" t="n"/>
      <c r="N965" s="2">
        <f>IF(L965&gt;=4,1,0)</f>
        <v/>
      </c>
      <c r="O965" s="2">
        <f>IF(L965&gt;=6,1,0)</f>
        <v/>
      </c>
      <c r="P965" s="2">
        <f>IF(L965&gt;=7,1,0)</f>
        <v/>
      </c>
      <c r="Q965" s="2">
        <f>IF(L965&gt;=8,1,0)</f>
        <v/>
      </c>
      <c r="R965" s="2">
        <f>IF(L965&gt;=9,1,0)</f>
        <v/>
      </c>
      <c r="S965" s="2">
        <f>IF(OR(L965=10,M965="Vinta"),1,0)</f>
        <v/>
      </c>
      <c r="T965" s="2">
        <f>IF(M965="Persa",1,0)</f>
        <v/>
      </c>
      <c r="U965" s="2" t="n"/>
      <c r="V965" s="2" t="n"/>
      <c r="W965" s="2" t="n"/>
      <c r="X965" s="2" t="n"/>
      <c r="Y965" s="17" t="n"/>
      <c r="Z965" s="17" t="n"/>
      <c r="AA965" s="17" t="n"/>
      <c r="AB965" s="2" t="n"/>
      <c r="AC965" s="2">
        <f>IF(B965="","",IF(AB965="",TODAY()-B965,AB965-B965))</f>
        <v/>
      </c>
      <c r="AD965" s="2" t="n"/>
      <c r="AE965" s="2" t="n"/>
      <c r="AF965" s="2" t="n"/>
      <c r="AG965" s="37">
        <f>IF(B965="","",MAX(B965,IF(U965="",0,U965),IF(W965="",0,W965),IF(AB965="",0,AB965),IF(AN965="",0,AN965)))</f>
        <v/>
      </c>
      <c r="AH965" s="11">
        <f>IF(AG965="","",TODAY()-AG965)</f>
        <v/>
      </c>
      <c r="AI965" s="11">
        <f>IF(B965="","",MIN(100,IF(J965&gt;=300000,20,IF(J965&gt;=200000,10,5))+IF(OR(C965="Referral",C965="Passaparola"),20,IF(OR(C965="Sito web",C965="LinkedIn",C965="Email marketing"),15,10))+IF(L965&gt;=8,25,IF(L965&gt;=6,18,IF(L965&gt;=4,12,5)))+IF(AND(V965&lt;&gt;"",V965&lt;&gt;"Non risponde",V965&lt;&gt;"Non interessato"),10,0)+IF(X965="Eseguita",10,0)+IF(Z965&gt;0,15,0)))</f>
        <v/>
      </c>
      <c r="AJ965" s="11">
        <f>IF(AI965="","",IF(AI965&gt;=80,"Hot",IF(AI965&gt;=60,"Alta",IF(AI965&gt;=40,"Media","Bassa"))))</f>
        <v/>
      </c>
      <c r="AK965" s="11">
        <f>IF(B965="","",IF(U965="",TODAY()-B965,U965-B965))</f>
        <v/>
      </c>
      <c r="AL965" s="11">
        <f>IF(B965="","",IF(M965="Vinta","Chiusa - vinta",IF(M965="Persa","Chiusa - persa",IF(AND(U965="",TODAY()-B965&gt;1),"Contattare subito",IF(AND(M965="In corso",AH965&gt;7),"Lead in stallo",IF(AND(AN965&lt;&gt;"",AN965&lt;TODAY(),M965="In corso"),"Follow-up scaduto",IF(AND(K965="Offerta",Y965="",W965&lt;&gt;"",TODAY()-W965&gt;3),"Verificare offerta","OK"))))))</f>
        <v/>
      </c>
      <c r="AM965" s="38" t="n"/>
      <c r="AN965" s="39" t="n"/>
      <c r="AO965" s="11">
        <f>IF(AND(AN965&lt;&gt;"",AN965&lt;TODAY(),M965="In corso"),1,0)</f>
        <v/>
      </c>
      <c r="AP965" s="84">
        <f>IF(B965="","",IF(OR(M965="Vinta",M965="Persa"),0,IF(AL965="Contattare subito",50,0)+IF(AL965="Follow-up scaduto",40,0)+IF(AL965="Lead in stallo",35,0)+IF(AJ965="Hot",30,IF(AJ965="Alta",20,IF(AJ965="Media",10,0)))+IF(AO965=1,10,0)+L965/10+ROW()/100000))</f>
        <v/>
      </c>
    </row>
    <row r="966">
      <c r="A966" s="2">
        <f>IF(B966="","",ROW()-1)</f>
        <v/>
      </c>
      <c r="B966" s="2" t="n"/>
      <c r="C966" s="2" t="n"/>
      <c r="D966" s="2" t="n"/>
      <c r="E966" s="2" t="n"/>
      <c r="F966" s="2" t="n"/>
      <c r="G966" s="2" t="n"/>
      <c r="H966" s="2" t="n"/>
      <c r="I966" s="2" t="n"/>
      <c r="J966" s="2" t="n"/>
      <c r="K966" s="2" t="n"/>
      <c r="L966" s="2">
        <f>IF(K966="","",IF(K966="Nuovo",1,IF(K966="Tentativo contatto",1,IF(K966="Contattato",2,IF(K966="Qualificato",4,IF(K966="Visita fissata",5,IF(K966="Visita effettuata",6,IF(K966="Trattativa",7,IF(K966="Offerta",8,IF(K966="Prenotazione",9,IF(K966="Venduto",10,""))))))))))))</f>
        <v/>
      </c>
      <c r="M966" s="2" t="n"/>
      <c r="N966" s="2">
        <f>IF(L966&gt;=4,1,0)</f>
        <v/>
      </c>
      <c r="O966" s="2">
        <f>IF(L966&gt;=6,1,0)</f>
        <v/>
      </c>
      <c r="P966" s="2">
        <f>IF(L966&gt;=7,1,0)</f>
        <v/>
      </c>
      <c r="Q966" s="2">
        <f>IF(L966&gt;=8,1,0)</f>
        <v/>
      </c>
      <c r="R966" s="2">
        <f>IF(L966&gt;=9,1,0)</f>
        <v/>
      </c>
      <c r="S966" s="2">
        <f>IF(OR(L966=10,M966="Vinta"),1,0)</f>
        <v/>
      </c>
      <c r="T966" s="2">
        <f>IF(M966="Persa",1,0)</f>
        <v/>
      </c>
      <c r="U966" s="2" t="n"/>
      <c r="V966" s="2" t="n"/>
      <c r="W966" s="2" t="n"/>
      <c r="X966" s="2" t="n"/>
      <c r="Y966" s="17" t="n"/>
      <c r="Z966" s="17" t="n"/>
      <c r="AA966" s="17" t="n"/>
      <c r="AB966" s="2" t="n"/>
      <c r="AC966" s="2">
        <f>IF(B966="","",IF(AB966="",TODAY()-B966,AB966-B966))</f>
        <v/>
      </c>
      <c r="AD966" s="2" t="n"/>
      <c r="AE966" s="2" t="n"/>
      <c r="AF966" s="2" t="n"/>
      <c r="AG966" s="37">
        <f>IF(B966="","",MAX(B966,IF(U966="",0,U966),IF(W966="",0,W966),IF(AB966="",0,AB966),IF(AN966="",0,AN966)))</f>
        <v/>
      </c>
      <c r="AH966" s="11">
        <f>IF(AG966="","",TODAY()-AG966)</f>
        <v/>
      </c>
      <c r="AI966" s="11">
        <f>IF(B966="","",MIN(100,IF(J966&gt;=300000,20,IF(J966&gt;=200000,10,5))+IF(OR(C966="Referral",C966="Passaparola"),20,IF(OR(C966="Sito web",C966="LinkedIn",C966="Email marketing"),15,10))+IF(L966&gt;=8,25,IF(L966&gt;=6,18,IF(L966&gt;=4,12,5)))+IF(AND(V966&lt;&gt;"",V966&lt;&gt;"Non risponde",V966&lt;&gt;"Non interessato"),10,0)+IF(X966="Eseguita",10,0)+IF(Z966&gt;0,15,0)))</f>
        <v/>
      </c>
      <c r="AJ966" s="11">
        <f>IF(AI966="","",IF(AI966&gt;=80,"Hot",IF(AI966&gt;=60,"Alta",IF(AI966&gt;=40,"Media","Bassa"))))</f>
        <v/>
      </c>
      <c r="AK966" s="11">
        <f>IF(B966="","",IF(U966="",TODAY()-B966,U966-B966))</f>
        <v/>
      </c>
      <c r="AL966" s="11">
        <f>IF(B966="","",IF(M966="Vinta","Chiusa - vinta",IF(M966="Persa","Chiusa - persa",IF(AND(U966="",TODAY()-B966&gt;1),"Contattare subito",IF(AND(M966="In corso",AH966&gt;7),"Lead in stallo",IF(AND(AN966&lt;&gt;"",AN966&lt;TODAY(),M966="In corso"),"Follow-up scaduto",IF(AND(K966="Offerta",Y966="",W966&lt;&gt;"",TODAY()-W966&gt;3),"Verificare offerta","OK"))))))</f>
        <v/>
      </c>
      <c r="AM966" s="38" t="n"/>
      <c r="AN966" s="39" t="n"/>
      <c r="AO966" s="11">
        <f>IF(AND(AN966&lt;&gt;"",AN966&lt;TODAY(),M966="In corso"),1,0)</f>
        <v/>
      </c>
      <c r="AP966" s="84">
        <f>IF(B966="","",IF(OR(M966="Vinta",M966="Persa"),0,IF(AL966="Contattare subito",50,0)+IF(AL966="Follow-up scaduto",40,0)+IF(AL966="Lead in stallo",35,0)+IF(AJ966="Hot",30,IF(AJ966="Alta",20,IF(AJ966="Media",10,0)))+IF(AO966=1,10,0)+L966/10+ROW()/100000))</f>
        <v/>
      </c>
    </row>
    <row r="967">
      <c r="A967" s="2">
        <f>IF(B967="","",ROW()-1)</f>
        <v/>
      </c>
      <c r="B967" s="2" t="n"/>
      <c r="C967" s="2" t="n"/>
      <c r="D967" s="2" t="n"/>
      <c r="E967" s="2" t="n"/>
      <c r="F967" s="2" t="n"/>
      <c r="G967" s="2" t="n"/>
      <c r="H967" s="2" t="n"/>
      <c r="I967" s="2" t="n"/>
      <c r="J967" s="2" t="n"/>
      <c r="K967" s="2" t="n"/>
      <c r="L967" s="2">
        <f>IF(K967="","",IF(K967="Nuovo",1,IF(K967="Tentativo contatto",1,IF(K967="Contattato",2,IF(K967="Qualificato",4,IF(K967="Visita fissata",5,IF(K967="Visita effettuata",6,IF(K967="Trattativa",7,IF(K967="Offerta",8,IF(K967="Prenotazione",9,IF(K967="Venduto",10,""))))))))))))</f>
        <v/>
      </c>
      <c r="M967" s="2" t="n"/>
      <c r="N967" s="2">
        <f>IF(L967&gt;=4,1,0)</f>
        <v/>
      </c>
      <c r="O967" s="2">
        <f>IF(L967&gt;=6,1,0)</f>
        <v/>
      </c>
      <c r="P967" s="2">
        <f>IF(L967&gt;=7,1,0)</f>
        <v/>
      </c>
      <c r="Q967" s="2">
        <f>IF(L967&gt;=8,1,0)</f>
        <v/>
      </c>
      <c r="R967" s="2">
        <f>IF(L967&gt;=9,1,0)</f>
        <v/>
      </c>
      <c r="S967" s="2">
        <f>IF(OR(L967=10,M967="Vinta"),1,0)</f>
        <v/>
      </c>
      <c r="T967" s="2">
        <f>IF(M967="Persa",1,0)</f>
        <v/>
      </c>
      <c r="U967" s="2" t="n"/>
      <c r="V967" s="2" t="n"/>
      <c r="W967" s="2" t="n"/>
      <c r="X967" s="2" t="n"/>
      <c r="Y967" s="17" t="n"/>
      <c r="Z967" s="17" t="n"/>
      <c r="AA967" s="17" t="n"/>
      <c r="AB967" s="2" t="n"/>
      <c r="AC967" s="2">
        <f>IF(B967="","",IF(AB967="",TODAY()-B967,AB967-B967))</f>
        <v/>
      </c>
      <c r="AD967" s="2" t="n"/>
      <c r="AE967" s="2" t="n"/>
      <c r="AF967" s="2" t="n"/>
      <c r="AG967" s="37">
        <f>IF(B967="","",MAX(B967,IF(U967="",0,U967),IF(W967="",0,W967),IF(AB967="",0,AB967),IF(AN967="",0,AN967)))</f>
        <v/>
      </c>
      <c r="AH967" s="11">
        <f>IF(AG967="","",TODAY()-AG967)</f>
        <v/>
      </c>
      <c r="AI967" s="11">
        <f>IF(B967="","",MIN(100,IF(J967&gt;=300000,20,IF(J967&gt;=200000,10,5))+IF(OR(C967="Referral",C967="Passaparola"),20,IF(OR(C967="Sito web",C967="LinkedIn",C967="Email marketing"),15,10))+IF(L967&gt;=8,25,IF(L967&gt;=6,18,IF(L967&gt;=4,12,5)))+IF(AND(V967&lt;&gt;"",V967&lt;&gt;"Non risponde",V967&lt;&gt;"Non interessato"),10,0)+IF(X967="Eseguita",10,0)+IF(Z967&gt;0,15,0)))</f>
        <v/>
      </c>
      <c r="AJ967" s="11">
        <f>IF(AI967="","",IF(AI967&gt;=80,"Hot",IF(AI967&gt;=60,"Alta",IF(AI967&gt;=40,"Media","Bassa"))))</f>
        <v/>
      </c>
      <c r="AK967" s="11">
        <f>IF(B967="","",IF(U967="",TODAY()-B967,U967-B967))</f>
        <v/>
      </c>
      <c r="AL967" s="11">
        <f>IF(B967="","",IF(M967="Vinta","Chiusa - vinta",IF(M967="Persa","Chiusa - persa",IF(AND(U967="",TODAY()-B967&gt;1),"Contattare subito",IF(AND(M967="In corso",AH967&gt;7),"Lead in stallo",IF(AND(AN967&lt;&gt;"",AN967&lt;TODAY(),M967="In corso"),"Follow-up scaduto",IF(AND(K967="Offerta",Y967="",W967&lt;&gt;"",TODAY()-W967&gt;3),"Verificare offerta","OK"))))))</f>
        <v/>
      </c>
      <c r="AM967" s="38" t="n"/>
      <c r="AN967" s="39" t="n"/>
      <c r="AO967" s="11">
        <f>IF(AND(AN967&lt;&gt;"",AN967&lt;TODAY(),M967="In corso"),1,0)</f>
        <v/>
      </c>
      <c r="AP967" s="84">
        <f>IF(B967="","",IF(OR(M967="Vinta",M967="Persa"),0,IF(AL967="Contattare subito",50,0)+IF(AL967="Follow-up scaduto",40,0)+IF(AL967="Lead in stallo",35,0)+IF(AJ967="Hot",30,IF(AJ967="Alta",20,IF(AJ967="Media",10,0)))+IF(AO967=1,10,0)+L967/10+ROW()/100000))</f>
        <v/>
      </c>
    </row>
    <row r="968">
      <c r="A968" s="2">
        <f>IF(B968="","",ROW()-1)</f>
        <v/>
      </c>
      <c r="B968" s="2" t="n"/>
      <c r="C968" s="2" t="n"/>
      <c r="D968" s="2" t="n"/>
      <c r="E968" s="2" t="n"/>
      <c r="F968" s="2" t="n"/>
      <c r="G968" s="2" t="n"/>
      <c r="H968" s="2" t="n"/>
      <c r="I968" s="2" t="n"/>
      <c r="J968" s="2" t="n"/>
      <c r="K968" s="2" t="n"/>
      <c r="L968" s="2">
        <f>IF(K968="","",IF(K968="Nuovo",1,IF(K968="Tentativo contatto",1,IF(K968="Contattato",2,IF(K968="Qualificato",4,IF(K968="Visita fissata",5,IF(K968="Visita effettuata",6,IF(K968="Trattativa",7,IF(K968="Offerta",8,IF(K968="Prenotazione",9,IF(K968="Venduto",10,""))))))))))))</f>
        <v/>
      </c>
      <c r="M968" s="2" t="n"/>
      <c r="N968" s="2">
        <f>IF(L968&gt;=4,1,0)</f>
        <v/>
      </c>
      <c r="O968" s="2">
        <f>IF(L968&gt;=6,1,0)</f>
        <v/>
      </c>
      <c r="P968" s="2">
        <f>IF(L968&gt;=7,1,0)</f>
        <v/>
      </c>
      <c r="Q968" s="2">
        <f>IF(L968&gt;=8,1,0)</f>
        <v/>
      </c>
      <c r="R968" s="2">
        <f>IF(L968&gt;=9,1,0)</f>
        <v/>
      </c>
      <c r="S968" s="2">
        <f>IF(OR(L968=10,M968="Vinta"),1,0)</f>
        <v/>
      </c>
      <c r="T968" s="2">
        <f>IF(M968="Persa",1,0)</f>
        <v/>
      </c>
      <c r="U968" s="2" t="n"/>
      <c r="V968" s="2" t="n"/>
      <c r="W968" s="2" t="n"/>
      <c r="X968" s="2" t="n"/>
      <c r="Y968" s="17" t="n"/>
      <c r="Z968" s="17" t="n"/>
      <c r="AA968" s="17" t="n"/>
      <c r="AB968" s="2" t="n"/>
      <c r="AC968" s="2">
        <f>IF(B968="","",IF(AB968="",TODAY()-B968,AB968-B968))</f>
        <v/>
      </c>
      <c r="AD968" s="2" t="n"/>
      <c r="AE968" s="2" t="n"/>
      <c r="AF968" s="2" t="n"/>
      <c r="AG968" s="37">
        <f>IF(B968="","",MAX(B968,IF(U968="",0,U968),IF(W968="",0,W968),IF(AB968="",0,AB968),IF(AN968="",0,AN968)))</f>
        <v/>
      </c>
      <c r="AH968" s="11">
        <f>IF(AG968="","",TODAY()-AG968)</f>
        <v/>
      </c>
      <c r="AI968" s="11">
        <f>IF(B968="","",MIN(100,IF(J968&gt;=300000,20,IF(J968&gt;=200000,10,5))+IF(OR(C968="Referral",C968="Passaparola"),20,IF(OR(C968="Sito web",C968="LinkedIn",C968="Email marketing"),15,10))+IF(L968&gt;=8,25,IF(L968&gt;=6,18,IF(L968&gt;=4,12,5)))+IF(AND(V968&lt;&gt;"",V968&lt;&gt;"Non risponde",V968&lt;&gt;"Non interessato"),10,0)+IF(X968="Eseguita",10,0)+IF(Z968&gt;0,15,0)))</f>
        <v/>
      </c>
      <c r="AJ968" s="11">
        <f>IF(AI968="","",IF(AI968&gt;=80,"Hot",IF(AI968&gt;=60,"Alta",IF(AI968&gt;=40,"Media","Bassa"))))</f>
        <v/>
      </c>
      <c r="AK968" s="11">
        <f>IF(B968="","",IF(U968="",TODAY()-B968,U968-B968))</f>
        <v/>
      </c>
      <c r="AL968" s="11">
        <f>IF(B968="","",IF(M968="Vinta","Chiusa - vinta",IF(M968="Persa","Chiusa - persa",IF(AND(U968="",TODAY()-B968&gt;1),"Contattare subito",IF(AND(M968="In corso",AH968&gt;7),"Lead in stallo",IF(AND(AN968&lt;&gt;"",AN968&lt;TODAY(),M968="In corso"),"Follow-up scaduto",IF(AND(K968="Offerta",Y968="",W968&lt;&gt;"",TODAY()-W968&gt;3),"Verificare offerta","OK"))))))</f>
        <v/>
      </c>
      <c r="AM968" s="38" t="n"/>
      <c r="AN968" s="39" t="n"/>
      <c r="AO968" s="11">
        <f>IF(AND(AN968&lt;&gt;"",AN968&lt;TODAY(),M968="In corso"),1,0)</f>
        <v/>
      </c>
      <c r="AP968" s="84">
        <f>IF(B968="","",IF(OR(M968="Vinta",M968="Persa"),0,IF(AL968="Contattare subito",50,0)+IF(AL968="Follow-up scaduto",40,0)+IF(AL968="Lead in stallo",35,0)+IF(AJ968="Hot",30,IF(AJ968="Alta",20,IF(AJ968="Media",10,0)))+IF(AO968=1,10,0)+L968/10+ROW()/100000))</f>
        <v/>
      </c>
    </row>
    <row r="969">
      <c r="A969" s="2">
        <f>IF(B969="","",ROW()-1)</f>
        <v/>
      </c>
      <c r="B969" s="2" t="n"/>
      <c r="C969" s="2" t="n"/>
      <c r="D969" s="2" t="n"/>
      <c r="E969" s="2" t="n"/>
      <c r="F969" s="2" t="n"/>
      <c r="G969" s="2" t="n"/>
      <c r="H969" s="2" t="n"/>
      <c r="I969" s="2" t="n"/>
      <c r="J969" s="2" t="n"/>
      <c r="K969" s="2" t="n"/>
      <c r="L969" s="2">
        <f>IF(K969="","",IF(K969="Nuovo",1,IF(K969="Tentativo contatto",1,IF(K969="Contattato",2,IF(K969="Qualificato",4,IF(K969="Visita fissata",5,IF(K969="Visita effettuata",6,IF(K969="Trattativa",7,IF(K969="Offerta",8,IF(K969="Prenotazione",9,IF(K969="Venduto",10,""))))))))))))</f>
        <v/>
      </c>
      <c r="M969" s="2" t="n"/>
      <c r="N969" s="2">
        <f>IF(L969&gt;=4,1,0)</f>
        <v/>
      </c>
      <c r="O969" s="2">
        <f>IF(L969&gt;=6,1,0)</f>
        <v/>
      </c>
      <c r="P969" s="2">
        <f>IF(L969&gt;=7,1,0)</f>
        <v/>
      </c>
      <c r="Q969" s="2">
        <f>IF(L969&gt;=8,1,0)</f>
        <v/>
      </c>
      <c r="R969" s="2">
        <f>IF(L969&gt;=9,1,0)</f>
        <v/>
      </c>
      <c r="S969" s="2">
        <f>IF(OR(L969=10,M969="Vinta"),1,0)</f>
        <v/>
      </c>
      <c r="T969" s="2">
        <f>IF(M969="Persa",1,0)</f>
        <v/>
      </c>
      <c r="U969" s="2" t="n"/>
      <c r="V969" s="2" t="n"/>
      <c r="W969" s="2" t="n"/>
      <c r="X969" s="2" t="n"/>
      <c r="Y969" s="17" t="n"/>
      <c r="Z969" s="17" t="n"/>
      <c r="AA969" s="17" t="n"/>
      <c r="AB969" s="2" t="n"/>
      <c r="AC969" s="2">
        <f>IF(B969="","",IF(AB969="",TODAY()-B969,AB969-B969))</f>
        <v/>
      </c>
      <c r="AD969" s="2" t="n"/>
      <c r="AE969" s="2" t="n"/>
      <c r="AF969" s="2" t="n"/>
      <c r="AG969" s="37">
        <f>IF(B969="","",MAX(B969,IF(U969="",0,U969),IF(W969="",0,W969),IF(AB969="",0,AB969),IF(AN969="",0,AN969)))</f>
        <v/>
      </c>
      <c r="AH969" s="11">
        <f>IF(AG969="","",TODAY()-AG969)</f>
        <v/>
      </c>
      <c r="AI969" s="11">
        <f>IF(B969="","",MIN(100,IF(J969&gt;=300000,20,IF(J969&gt;=200000,10,5))+IF(OR(C969="Referral",C969="Passaparola"),20,IF(OR(C969="Sito web",C969="LinkedIn",C969="Email marketing"),15,10))+IF(L969&gt;=8,25,IF(L969&gt;=6,18,IF(L969&gt;=4,12,5)))+IF(AND(V969&lt;&gt;"",V969&lt;&gt;"Non risponde",V969&lt;&gt;"Non interessato"),10,0)+IF(X969="Eseguita",10,0)+IF(Z969&gt;0,15,0)))</f>
        <v/>
      </c>
      <c r="AJ969" s="11">
        <f>IF(AI969="","",IF(AI969&gt;=80,"Hot",IF(AI969&gt;=60,"Alta",IF(AI969&gt;=40,"Media","Bassa"))))</f>
        <v/>
      </c>
      <c r="AK969" s="11">
        <f>IF(B969="","",IF(U969="",TODAY()-B969,U969-B969))</f>
        <v/>
      </c>
      <c r="AL969" s="11">
        <f>IF(B969="","",IF(M969="Vinta","Chiusa - vinta",IF(M969="Persa","Chiusa - persa",IF(AND(U969="",TODAY()-B969&gt;1),"Contattare subito",IF(AND(M969="In corso",AH969&gt;7),"Lead in stallo",IF(AND(AN969&lt;&gt;"",AN969&lt;TODAY(),M969="In corso"),"Follow-up scaduto",IF(AND(K969="Offerta",Y969="",W969&lt;&gt;"",TODAY()-W969&gt;3),"Verificare offerta","OK"))))))</f>
        <v/>
      </c>
      <c r="AM969" s="38" t="n"/>
      <c r="AN969" s="39" t="n"/>
      <c r="AO969" s="11">
        <f>IF(AND(AN969&lt;&gt;"",AN969&lt;TODAY(),M969="In corso"),1,0)</f>
        <v/>
      </c>
      <c r="AP969" s="84">
        <f>IF(B969="","",IF(OR(M969="Vinta",M969="Persa"),0,IF(AL969="Contattare subito",50,0)+IF(AL969="Follow-up scaduto",40,0)+IF(AL969="Lead in stallo",35,0)+IF(AJ969="Hot",30,IF(AJ969="Alta",20,IF(AJ969="Media",10,0)))+IF(AO969=1,10,0)+L969/10+ROW()/100000))</f>
        <v/>
      </c>
    </row>
    <row r="970">
      <c r="A970" s="2">
        <f>IF(B970="","",ROW()-1)</f>
        <v/>
      </c>
      <c r="B970" s="2" t="n"/>
      <c r="C970" s="2" t="n"/>
      <c r="D970" s="2" t="n"/>
      <c r="E970" s="2" t="n"/>
      <c r="F970" s="2" t="n"/>
      <c r="G970" s="2" t="n"/>
      <c r="H970" s="2" t="n"/>
      <c r="I970" s="2" t="n"/>
      <c r="J970" s="2" t="n"/>
      <c r="K970" s="2" t="n"/>
      <c r="L970" s="2">
        <f>IF(K970="","",IF(K970="Nuovo",1,IF(K970="Tentativo contatto",1,IF(K970="Contattato",2,IF(K970="Qualificato",4,IF(K970="Visita fissata",5,IF(K970="Visita effettuata",6,IF(K970="Trattativa",7,IF(K970="Offerta",8,IF(K970="Prenotazione",9,IF(K970="Venduto",10,""))))))))))))</f>
        <v/>
      </c>
      <c r="M970" s="2" t="n"/>
      <c r="N970" s="2">
        <f>IF(L970&gt;=4,1,0)</f>
        <v/>
      </c>
      <c r="O970" s="2">
        <f>IF(L970&gt;=6,1,0)</f>
        <v/>
      </c>
      <c r="P970" s="2">
        <f>IF(L970&gt;=7,1,0)</f>
        <v/>
      </c>
      <c r="Q970" s="2">
        <f>IF(L970&gt;=8,1,0)</f>
        <v/>
      </c>
      <c r="R970" s="2">
        <f>IF(L970&gt;=9,1,0)</f>
        <v/>
      </c>
      <c r="S970" s="2">
        <f>IF(OR(L970=10,M970="Vinta"),1,0)</f>
        <v/>
      </c>
      <c r="T970" s="2">
        <f>IF(M970="Persa",1,0)</f>
        <v/>
      </c>
      <c r="U970" s="2" t="n"/>
      <c r="V970" s="2" t="n"/>
      <c r="W970" s="2" t="n"/>
      <c r="X970" s="2" t="n"/>
      <c r="Y970" s="17" t="n"/>
      <c r="Z970" s="17" t="n"/>
      <c r="AA970" s="17" t="n"/>
      <c r="AB970" s="2" t="n"/>
      <c r="AC970" s="2">
        <f>IF(B970="","",IF(AB970="",TODAY()-B970,AB970-B970))</f>
        <v/>
      </c>
      <c r="AD970" s="2" t="n"/>
      <c r="AE970" s="2" t="n"/>
      <c r="AF970" s="2" t="n"/>
      <c r="AG970" s="37">
        <f>IF(B970="","",MAX(B970,IF(U970="",0,U970),IF(W970="",0,W970),IF(AB970="",0,AB970),IF(AN970="",0,AN970)))</f>
        <v/>
      </c>
      <c r="AH970" s="11">
        <f>IF(AG970="","",TODAY()-AG970)</f>
        <v/>
      </c>
      <c r="AI970" s="11">
        <f>IF(B970="","",MIN(100,IF(J970&gt;=300000,20,IF(J970&gt;=200000,10,5))+IF(OR(C970="Referral",C970="Passaparola"),20,IF(OR(C970="Sito web",C970="LinkedIn",C970="Email marketing"),15,10))+IF(L970&gt;=8,25,IF(L970&gt;=6,18,IF(L970&gt;=4,12,5)))+IF(AND(V970&lt;&gt;"",V970&lt;&gt;"Non risponde",V970&lt;&gt;"Non interessato"),10,0)+IF(X970="Eseguita",10,0)+IF(Z970&gt;0,15,0)))</f>
        <v/>
      </c>
      <c r="AJ970" s="11">
        <f>IF(AI970="","",IF(AI970&gt;=80,"Hot",IF(AI970&gt;=60,"Alta",IF(AI970&gt;=40,"Media","Bassa"))))</f>
        <v/>
      </c>
      <c r="AK970" s="11">
        <f>IF(B970="","",IF(U970="",TODAY()-B970,U970-B970))</f>
        <v/>
      </c>
      <c r="AL970" s="11">
        <f>IF(B970="","",IF(M970="Vinta","Chiusa - vinta",IF(M970="Persa","Chiusa - persa",IF(AND(U970="",TODAY()-B970&gt;1),"Contattare subito",IF(AND(M970="In corso",AH970&gt;7),"Lead in stallo",IF(AND(AN970&lt;&gt;"",AN970&lt;TODAY(),M970="In corso"),"Follow-up scaduto",IF(AND(K970="Offerta",Y970="",W970&lt;&gt;"",TODAY()-W970&gt;3),"Verificare offerta","OK"))))))</f>
        <v/>
      </c>
      <c r="AM970" s="38" t="n"/>
      <c r="AN970" s="39" t="n"/>
      <c r="AO970" s="11">
        <f>IF(AND(AN970&lt;&gt;"",AN970&lt;TODAY(),M970="In corso"),1,0)</f>
        <v/>
      </c>
      <c r="AP970" s="84">
        <f>IF(B970="","",IF(OR(M970="Vinta",M970="Persa"),0,IF(AL970="Contattare subito",50,0)+IF(AL970="Follow-up scaduto",40,0)+IF(AL970="Lead in stallo",35,0)+IF(AJ970="Hot",30,IF(AJ970="Alta",20,IF(AJ970="Media",10,0)))+IF(AO970=1,10,0)+L970/10+ROW()/100000))</f>
        <v/>
      </c>
    </row>
    <row r="971">
      <c r="A971" s="2">
        <f>IF(B971="","",ROW()-1)</f>
        <v/>
      </c>
      <c r="B971" s="2" t="n"/>
      <c r="C971" s="2" t="n"/>
      <c r="D971" s="2" t="n"/>
      <c r="E971" s="2" t="n"/>
      <c r="F971" s="2" t="n"/>
      <c r="G971" s="2" t="n"/>
      <c r="H971" s="2" t="n"/>
      <c r="I971" s="2" t="n"/>
      <c r="J971" s="2" t="n"/>
      <c r="K971" s="2" t="n"/>
      <c r="L971" s="2">
        <f>IF(K971="","",IF(K971="Nuovo",1,IF(K971="Tentativo contatto",1,IF(K971="Contattato",2,IF(K971="Qualificato",4,IF(K971="Visita fissata",5,IF(K971="Visita effettuata",6,IF(K971="Trattativa",7,IF(K971="Offerta",8,IF(K971="Prenotazione",9,IF(K971="Venduto",10,""))))))))))))</f>
        <v/>
      </c>
      <c r="M971" s="2" t="n"/>
      <c r="N971" s="2">
        <f>IF(L971&gt;=4,1,0)</f>
        <v/>
      </c>
      <c r="O971" s="2">
        <f>IF(L971&gt;=6,1,0)</f>
        <v/>
      </c>
      <c r="P971" s="2">
        <f>IF(L971&gt;=7,1,0)</f>
        <v/>
      </c>
      <c r="Q971" s="2">
        <f>IF(L971&gt;=8,1,0)</f>
        <v/>
      </c>
      <c r="R971" s="2">
        <f>IF(L971&gt;=9,1,0)</f>
        <v/>
      </c>
      <c r="S971" s="2">
        <f>IF(OR(L971=10,M971="Vinta"),1,0)</f>
        <v/>
      </c>
      <c r="T971" s="2">
        <f>IF(M971="Persa",1,0)</f>
        <v/>
      </c>
      <c r="U971" s="2" t="n"/>
      <c r="V971" s="2" t="n"/>
      <c r="W971" s="2" t="n"/>
      <c r="X971" s="2" t="n"/>
      <c r="Y971" s="17" t="n"/>
      <c r="Z971" s="17" t="n"/>
      <c r="AA971" s="17" t="n"/>
      <c r="AB971" s="2" t="n"/>
      <c r="AC971" s="2">
        <f>IF(B971="","",IF(AB971="",TODAY()-B971,AB971-B971))</f>
        <v/>
      </c>
      <c r="AD971" s="2" t="n"/>
      <c r="AE971" s="2" t="n"/>
      <c r="AF971" s="2" t="n"/>
      <c r="AG971" s="37">
        <f>IF(B971="","",MAX(B971,IF(U971="",0,U971),IF(W971="",0,W971),IF(AB971="",0,AB971),IF(AN971="",0,AN971)))</f>
        <v/>
      </c>
      <c r="AH971" s="11">
        <f>IF(AG971="","",TODAY()-AG971)</f>
        <v/>
      </c>
      <c r="AI971" s="11">
        <f>IF(B971="","",MIN(100,IF(J971&gt;=300000,20,IF(J971&gt;=200000,10,5))+IF(OR(C971="Referral",C971="Passaparola"),20,IF(OR(C971="Sito web",C971="LinkedIn",C971="Email marketing"),15,10))+IF(L971&gt;=8,25,IF(L971&gt;=6,18,IF(L971&gt;=4,12,5)))+IF(AND(V971&lt;&gt;"",V971&lt;&gt;"Non risponde",V971&lt;&gt;"Non interessato"),10,0)+IF(X971="Eseguita",10,0)+IF(Z971&gt;0,15,0)))</f>
        <v/>
      </c>
      <c r="AJ971" s="11">
        <f>IF(AI971="","",IF(AI971&gt;=80,"Hot",IF(AI971&gt;=60,"Alta",IF(AI971&gt;=40,"Media","Bassa"))))</f>
        <v/>
      </c>
      <c r="AK971" s="11">
        <f>IF(B971="","",IF(U971="",TODAY()-B971,U971-B971))</f>
        <v/>
      </c>
      <c r="AL971" s="11">
        <f>IF(B971="","",IF(M971="Vinta","Chiusa - vinta",IF(M971="Persa","Chiusa - persa",IF(AND(U971="",TODAY()-B971&gt;1),"Contattare subito",IF(AND(M971="In corso",AH971&gt;7),"Lead in stallo",IF(AND(AN971&lt;&gt;"",AN971&lt;TODAY(),M971="In corso"),"Follow-up scaduto",IF(AND(K971="Offerta",Y971="",W971&lt;&gt;"",TODAY()-W971&gt;3),"Verificare offerta","OK"))))))</f>
        <v/>
      </c>
      <c r="AM971" s="38" t="n"/>
      <c r="AN971" s="39" t="n"/>
      <c r="AO971" s="11">
        <f>IF(AND(AN971&lt;&gt;"",AN971&lt;TODAY(),M971="In corso"),1,0)</f>
        <v/>
      </c>
      <c r="AP971" s="84">
        <f>IF(B971="","",IF(OR(M971="Vinta",M971="Persa"),0,IF(AL971="Contattare subito",50,0)+IF(AL971="Follow-up scaduto",40,0)+IF(AL971="Lead in stallo",35,0)+IF(AJ971="Hot",30,IF(AJ971="Alta",20,IF(AJ971="Media",10,0)))+IF(AO971=1,10,0)+L971/10+ROW()/100000))</f>
        <v/>
      </c>
    </row>
    <row r="972">
      <c r="A972" s="2">
        <f>IF(B972="","",ROW()-1)</f>
        <v/>
      </c>
      <c r="B972" s="2" t="n"/>
      <c r="C972" s="2" t="n"/>
      <c r="D972" s="2" t="n"/>
      <c r="E972" s="2" t="n"/>
      <c r="F972" s="2" t="n"/>
      <c r="G972" s="2" t="n"/>
      <c r="H972" s="2" t="n"/>
      <c r="I972" s="2" t="n"/>
      <c r="J972" s="2" t="n"/>
      <c r="K972" s="2" t="n"/>
      <c r="L972" s="2">
        <f>IF(K972="","",IF(K972="Nuovo",1,IF(K972="Tentativo contatto",1,IF(K972="Contattato",2,IF(K972="Qualificato",4,IF(K972="Visita fissata",5,IF(K972="Visita effettuata",6,IF(K972="Trattativa",7,IF(K972="Offerta",8,IF(K972="Prenotazione",9,IF(K972="Venduto",10,""))))))))))))</f>
        <v/>
      </c>
      <c r="M972" s="2" t="n"/>
      <c r="N972" s="2">
        <f>IF(L972&gt;=4,1,0)</f>
        <v/>
      </c>
      <c r="O972" s="2">
        <f>IF(L972&gt;=6,1,0)</f>
        <v/>
      </c>
      <c r="P972" s="2">
        <f>IF(L972&gt;=7,1,0)</f>
        <v/>
      </c>
      <c r="Q972" s="2">
        <f>IF(L972&gt;=8,1,0)</f>
        <v/>
      </c>
      <c r="R972" s="2">
        <f>IF(L972&gt;=9,1,0)</f>
        <v/>
      </c>
      <c r="S972" s="2">
        <f>IF(OR(L972=10,M972="Vinta"),1,0)</f>
        <v/>
      </c>
      <c r="T972" s="2">
        <f>IF(M972="Persa",1,0)</f>
        <v/>
      </c>
      <c r="U972" s="2" t="n"/>
      <c r="V972" s="2" t="n"/>
      <c r="W972" s="2" t="n"/>
      <c r="X972" s="2" t="n"/>
      <c r="Y972" s="17" t="n"/>
      <c r="Z972" s="17" t="n"/>
      <c r="AA972" s="17" t="n"/>
      <c r="AB972" s="2" t="n"/>
      <c r="AC972" s="2">
        <f>IF(B972="","",IF(AB972="",TODAY()-B972,AB972-B972))</f>
        <v/>
      </c>
      <c r="AD972" s="2" t="n"/>
      <c r="AE972" s="2" t="n"/>
      <c r="AF972" s="2" t="n"/>
      <c r="AG972" s="37">
        <f>IF(B972="","",MAX(B972,IF(U972="",0,U972),IF(W972="",0,W972),IF(AB972="",0,AB972),IF(AN972="",0,AN972)))</f>
        <v/>
      </c>
      <c r="AH972" s="11">
        <f>IF(AG972="","",TODAY()-AG972)</f>
        <v/>
      </c>
      <c r="AI972" s="11">
        <f>IF(B972="","",MIN(100,IF(J972&gt;=300000,20,IF(J972&gt;=200000,10,5))+IF(OR(C972="Referral",C972="Passaparola"),20,IF(OR(C972="Sito web",C972="LinkedIn",C972="Email marketing"),15,10))+IF(L972&gt;=8,25,IF(L972&gt;=6,18,IF(L972&gt;=4,12,5)))+IF(AND(V972&lt;&gt;"",V972&lt;&gt;"Non risponde",V972&lt;&gt;"Non interessato"),10,0)+IF(X972="Eseguita",10,0)+IF(Z972&gt;0,15,0)))</f>
        <v/>
      </c>
      <c r="AJ972" s="11">
        <f>IF(AI972="","",IF(AI972&gt;=80,"Hot",IF(AI972&gt;=60,"Alta",IF(AI972&gt;=40,"Media","Bassa"))))</f>
        <v/>
      </c>
      <c r="AK972" s="11">
        <f>IF(B972="","",IF(U972="",TODAY()-B972,U972-B972))</f>
        <v/>
      </c>
      <c r="AL972" s="11">
        <f>IF(B972="","",IF(M972="Vinta","Chiusa - vinta",IF(M972="Persa","Chiusa - persa",IF(AND(U972="",TODAY()-B972&gt;1),"Contattare subito",IF(AND(M972="In corso",AH972&gt;7),"Lead in stallo",IF(AND(AN972&lt;&gt;"",AN972&lt;TODAY(),M972="In corso"),"Follow-up scaduto",IF(AND(K972="Offerta",Y972="",W972&lt;&gt;"",TODAY()-W972&gt;3),"Verificare offerta","OK"))))))</f>
        <v/>
      </c>
      <c r="AM972" s="38" t="n"/>
      <c r="AN972" s="39" t="n"/>
      <c r="AO972" s="11">
        <f>IF(AND(AN972&lt;&gt;"",AN972&lt;TODAY(),M972="In corso"),1,0)</f>
        <v/>
      </c>
      <c r="AP972" s="84">
        <f>IF(B972="","",IF(OR(M972="Vinta",M972="Persa"),0,IF(AL972="Contattare subito",50,0)+IF(AL972="Follow-up scaduto",40,0)+IF(AL972="Lead in stallo",35,0)+IF(AJ972="Hot",30,IF(AJ972="Alta",20,IF(AJ972="Media",10,0)))+IF(AO972=1,10,0)+L972/10+ROW()/100000))</f>
        <v/>
      </c>
    </row>
    <row r="973">
      <c r="A973" s="2">
        <f>IF(B973="","",ROW()-1)</f>
        <v/>
      </c>
      <c r="B973" s="2" t="n"/>
      <c r="C973" s="2" t="n"/>
      <c r="D973" s="2" t="n"/>
      <c r="E973" s="2" t="n"/>
      <c r="F973" s="2" t="n"/>
      <c r="G973" s="2" t="n"/>
      <c r="H973" s="2" t="n"/>
      <c r="I973" s="2" t="n"/>
      <c r="J973" s="2" t="n"/>
      <c r="K973" s="2" t="n"/>
      <c r="L973" s="2">
        <f>IF(K973="","",IF(K973="Nuovo",1,IF(K973="Tentativo contatto",1,IF(K973="Contattato",2,IF(K973="Qualificato",4,IF(K973="Visita fissata",5,IF(K973="Visita effettuata",6,IF(K973="Trattativa",7,IF(K973="Offerta",8,IF(K973="Prenotazione",9,IF(K973="Venduto",10,""))))))))))))</f>
        <v/>
      </c>
      <c r="M973" s="2" t="n"/>
      <c r="N973" s="2">
        <f>IF(L973&gt;=4,1,0)</f>
        <v/>
      </c>
      <c r="O973" s="2">
        <f>IF(L973&gt;=6,1,0)</f>
        <v/>
      </c>
      <c r="P973" s="2">
        <f>IF(L973&gt;=7,1,0)</f>
        <v/>
      </c>
      <c r="Q973" s="2">
        <f>IF(L973&gt;=8,1,0)</f>
        <v/>
      </c>
      <c r="R973" s="2">
        <f>IF(L973&gt;=9,1,0)</f>
        <v/>
      </c>
      <c r="S973" s="2">
        <f>IF(OR(L973=10,M973="Vinta"),1,0)</f>
        <v/>
      </c>
      <c r="T973" s="2">
        <f>IF(M973="Persa",1,0)</f>
        <v/>
      </c>
      <c r="U973" s="2" t="n"/>
      <c r="V973" s="2" t="n"/>
      <c r="W973" s="2" t="n"/>
      <c r="X973" s="2" t="n"/>
      <c r="Y973" s="17" t="n"/>
      <c r="Z973" s="17" t="n"/>
      <c r="AA973" s="17" t="n"/>
      <c r="AB973" s="2" t="n"/>
      <c r="AC973" s="2">
        <f>IF(B973="","",IF(AB973="",TODAY()-B973,AB973-B973))</f>
        <v/>
      </c>
      <c r="AD973" s="2" t="n"/>
      <c r="AE973" s="2" t="n"/>
      <c r="AF973" s="2" t="n"/>
      <c r="AG973" s="37">
        <f>IF(B973="","",MAX(B973,IF(U973="",0,U973),IF(W973="",0,W973),IF(AB973="",0,AB973),IF(AN973="",0,AN973)))</f>
        <v/>
      </c>
      <c r="AH973" s="11">
        <f>IF(AG973="","",TODAY()-AG973)</f>
        <v/>
      </c>
      <c r="AI973" s="11">
        <f>IF(B973="","",MIN(100,IF(J973&gt;=300000,20,IF(J973&gt;=200000,10,5))+IF(OR(C973="Referral",C973="Passaparola"),20,IF(OR(C973="Sito web",C973="LinkedIn",C973="Email marketing"),15,10))+IF(L973&gt;=8,25,IF(L973&gt;=6,18,IF(L973&gt;=4,12,5)))+IF(AND(V973&lt;&gt;"",V973&lt;&gt;"Non risponde",V973&lt;&gt;"Non interessato"),10,0)+IF(X973="Eseguita",10,0)+IF(Z973&gt;0,15,0)))</f>
        <v/>
      </c>
      <c r="AJ973" s="11">
        <f>IF(AI973="","",IF(AI973&gt;=80,"Hot",IF(AI973&gt;=60,"Alta",IF(AI973&gt;=40,"Media","Bassa"))))</f>
        <v/>
      </c>
      <c r="AK973" s="11">
        <f>IF(B973="","",IF(U973="",TODAY()-B973,U973-B973))</f>
        <v/>
      </c>
      <c r="AL973" s="11">
        <f>IF(B973="","",IF(M973="Vinta","Chiusa - vinta",IF(M973="Persa","Chiusa - persa",IF(AND(U973="",TODAY()-B973&gt;1),"Contattare subito",IF(AND(M973="In corso",AH973&gt;7),"Lead in stallo",IF(AND(AN973&lt;&gt;"",AN973&lt;TODAY(),M973="In corso"),"Follow-up scaduto",IF(AND(K973="Offerta",Y973="",W973&lt;&gt;"",TODAY()-W973&gt;3),"Verificare offerta","OK"))))))</f>
        <v/>
      </c>
      <c r="AM973" s="38" t="n"/>
      <c r="AN973" s="39" t="n"/>
      <c r="AO973" s="11">
        <f>IF(AND(AN973&lt;&gt;"",AN973&lt;TODAY(),M973="In corso"),1,0)</f>
        <v/>
      </c>
      <c r="AP973" s="84">
        <f>IF(B973="","",IF(OR(M973="Vinta",M973="Persa"),0,IF(AL973="Contattare subito",50,0)+IF(AL973="Follow-up scaduto",40,0)+IF(AL973="Lead in stallo",35,0)+IF(AJ973="Hot",30,IF(AJ973="Alta",20,IF(AJ973="Media",10,0)))+IF(AO973=1,10,0)+L973/10+ROW()/100000))</f>
        <v/>
      </c>
    </row>
    <row r="974">
      <c r="A974" s="2">
        <f>IF(B974="","",ROW()-1)</f>
        <v/>
      </c>
      <c r="B974" s="2" t="n"/>
      <c r="C974" s="2" t="n"/>
      <c r="D974" s="2" t="n"/>
      <c r="E974" s="2" t="n"/>
      <c r="F974" s="2" t="n"/>
      <c r="G974" s="2" t="n"/>
      <c r="H974" s="2" t="n"/>
      <c r="I974" s="2" t="n"/>
      <c r="J974" s="2" t="n"/>
      <c r="K974" s="2" t="n"/>
      <c r="L974" s="2">
        <f>IF(K974="","",IF(K974="Nuovo",1,IF(K974="Tentativo contatto",1,IF(K974="Contattato",2,IF(K974="Qualificato",4,IF(K974="Visita fissata",5,IF(K974="Visita effettuata",6,IF(K974="Trattativa",7,IF(K974="Offerta",8,IF(K974="Prenotazione",9,IF(K974="Venduto",10,""))))))))))))</f>
        <v/>
      </c>
      <c r="M974" s="2" t="n"/>
      <c r="N974" s="2">
        <f>IF(L974&gt;=4,1,0)</f>
        <v/>
      </c>
      <c r="O974" s="2">
        <f>IF(L974&gt;=6,1,0)</f>
        <v/>
      </c>
      <c r="P974" s="2">
        <f>IF(L974&gt;=7,1,0)</f>
        <v/>
      </c>
      <c r="Q974" s="2">
        <f>IF(L974&gt;=8,1,0)</f>
        <v/>
      </c>
      <c r="R974" s="2">
        <f>IF(L974&gt;=9,1,0)</f>
        <v/>
      </c>
      <c r="S974" s="2">
        <f>IF(OR(L974=10,M974="Vinta"),1,0)</f>
        <v/>
      </c>
      <c r="T974" s="2">
        <f>IF(M974="Persa",1,0)</f>
        <v/>
      </c>
      <c r="U974" s="2" t="n"/>
      <c r="V974" s="2" t="n"/>
      <c r="W974" s="2" t="n"/>
      <c r="X974" s="2" t="n"/>
      <c r="Y974" s="17" t="n"/>
      <c r="Z974" s="17" t="n"/>
      <c r="AA974" s="17" t="n"/>
      <c r="AB974" s="2" t="n"/>
      <c r="AC974" s="2">
        <f>IF(B974="","",IF(AB974="",TODAY()-B974,AB974-B974))</f>
        <v/>
      </c>
      <c r="AD974" s="2" t="n"/>
      <c r="AE974" s="2" t="n"/>
      <c r="AF974" s="2" t="n"/>
      <c r="AG974" s="37">
        <f>IF(B974="","",MAX(B974,IF(U974="",0,U974),IF(W974="",0,W974),IF(AB974="",0,AB974),IF(AN974="",0,AN974)))</f>
        <v/>
      </c>
      <c r="AH974" s="11">
        <f>IF(AG974="","",TODAY()-AG974)</f>
        <v/>
      </c>
      <c r="AI974" s="11">
        <f>IF(B974="","",MIN(100,IF(J974&gt;=300000,20,IF(J974&gt;=200000,10,5))+IF(OR(C974="Referral",C974="Passaparola"),20,IF(OR(C974="Sito web",C974="LinkedIn",C974="Email marketing"),15,10))+IF(L974&gt;=8,25,IF(L974&gt;=6,18,IF(L974&gt;=4,12,5)))+IF(AND(V974&lt;&gt;"",V974&lt;&gt;"Non risponde",V974&lt;&gt;"Non interessato"),10,0)+IF(X974="Eseguita",10,0)+IF(Z974&gt;0,15,0)))</f>
        <v/>
      </c>
      <c r="AJ974" s="11">
        <f>IF(AI974="","",IF(AI974&gt;=80,"Hot",IF(AI974&gt;=60,"Alta",IF(AI974&gt;=40,"Media","Bassa"))))</f>
        <v/>
      </c>
      <c r="AK974" s="11">
        <f>IF(B974="","",IF(U974="",TODAY()-B974,U974-B974))</f>
        <v/>
      </c>
      <c r="AL974" s="11">
        <f>IF(B974="","",IF(M974="Vinta","Chiusa - vinta",IF(M974="Persa","Chiusa - persa",IF(AND(U974="",TODAY()-B974&gt;1),"Contattare subito",IF(AND(M974="In corso",AH974&gt;7),"Lead in stallo",IF(AND(AN974&lt;&gt;"",AN974&lt;TODAY(),M974="In corso"),"Follow-up scaduto",IF(AND(K974="Offerta",Y974="",W974&lt;&gt;"",TODAY()-W974&gt;3),"Verificare offerta","OK"))))))</f>
        <v/>
      </c>
      <c r="AM974" s="38" t="n"/>
      <c r="AN974" s="39" t="n"/>
      <c r="AO974" s="11">
        <f>IF(AND(AN974&lt;&gt;"",AN974&lt;TODAY(),M974="In corso"),1,0)</f>
        <v/>
      </c>
      <c r="AP974" s="84">
        <f>IF(B974="","",IF(OR(M974="Vinta",M974="Persa"),0,IF(AL974="Contattare subito",50,0)+IF(AL974="Follow-up scaduto",40,0)+IF(AL974="Lead in stallo",35,0)+IF(AJ974="Hot",30,IF(AJ974="Alta",20,IF(AJ974="Media",10,0)))+IF(AO974=1,10,0)+L974/10+ROW()/100000))</f>
        <v/>
      </c>
    </row>
    <row r="975">
      <c r="A975" s="2">
        <f>IF(B975="","",ROW()-1)</f>
        <v/>
      </c>
      <c r="B975" s="2" t="n"/>
      <c r="C975" s="2" t="n"/>
      <c r="D975" s="2" t="n"/>
      <c r="E975" s="2" t="n"/>
      <c r="F975" s="2" t="n"/>
      <c r="G975" s="2" t="n"/>
      <c r="H975" s="2" t="n"/>
      <c r="I975" s="2" t="n"/>
      <c r="J975" s="2" t="n"/>
      <c r="K975" s="2" t="n"/>
      <c r="L975" s="2">
        <f>IF(K975="","",IF(K975="Nuovo",1,IF(K975="Tentativo contatto",1,IF(K975="Contattato",2,IF(K975="Qualificato",4,IF(K975="Visita fissata",5,IF(K975="Visita effettuata",6,IF(K975="Trattativa",7,IF(K975="Offerta",8,IF(K975="Prenotazione",9,IF(K975="Venduto",10,""))))))))))))</f>
        <v/>
      </c>
      <c r="M975" s="2" t="n"/>
      <c r="N975" s="2">
        <f>IF(L975&gt;=4,1,0)</f>
        <v/>
      </c>
      <c r="O975" s="2">
        <f>IF(L975&gt;=6,1,0)</f>
        <v/>
      </c>
      <c r="P975" s="2">
        <f>IF(L975&gt;=7,1,0)</f>
        <v/>
      </c>
      <c r="Q975" s="2">
        <f>IF(L975&gt;=8,1,0)</f>
        <v/>
      </c>
      <c r="R975" s="2">
        <f>IF(L975&gt;=9,1,0)</f>
        <v/>
      </c>
      <c r="S975" s="2">
        <f>IF(OR(L975=10,M975="Vinta"),1,0)</f>
        <v/>
      </c>
      <c r="T975" s="2">
        <f>IF(M975="Persa",1,0)</f>
        <v/>
      </c>
      <c r="U975" s="2" t="n"/>
      <c r="V975" s="2" t="n"/>
      <c r="W975" s="2" t="n"/>
      <c r="X975" s="2" t="n"/>
      <c r="Y975" s="17" t="n"/>
      <c r="Z975" s="17" t="n"/>
      <c r="AA975" s="17" t="n"/>
      <c r="AB975" s="2" t="n"/>
      <c r="AC975" s="2">
        <f>IF(B975="","",IF(AB975="",TODAY()-B975,AB975-B975))</f>
        <v/>
      </c>
      <c r="AD975" s="2" t="n"/>
      <c r="AE975" s="2" t="n"/>
      <c r="AF975" s="2" t="n"/>
      <c r="AG975" s="37">
        <f>IF(B975="","",MAX(B975,IF(U975="",0,U975),IF(W975="",0,W975),IF(AB975="",0,AB975),IF(AN975="",0,AN975)))</f>
        <v/>
      </c>
      <c r="AH975" s="11">
        <f>IF(AG975="","",TODAY()-AG975)</f>
        <v/>
      </c>
      <c r="AI975" s="11">
        <f>IF(B975="","",MIN(100,IF(J975&gt;=300000,20,IF(J975&gt;=200000,10,5))+IF(OR(C975="Referral",C975="Passaparola"),20,IF(OR(C975="Sito web",C975="LinkedIn",C975="Email marketing"),15,10))+IF(L975&gt;=8,25,IF(L975&gt;=6,18,IF(L975&gt;=4,12,5)))+IF(AND(V975&lt;&gt;"",V975&lt;&gt;"Non risponde",V975&lt;&gt;"Non interessato"),10,0)+IF(X975="Eseguita",10,0)+IF(Z975&gt;0,15,0)))</f>
        <v/>
      </c>
      <c r="AJ975" s="11">
        <f>IF(AI975="","",IF(AI975&gt;=80,"Hot",IF(AI975&gt;=60,"Alta",IF(AI975&gt;=40,"Media","Bassa"))))</f>
        <v/>
      </c>
      <c r="AK975" s="11">
        <f>IF(B975="","",IF(U975="",TODAY()-B975,U975-B975))</f>
        <v/>
      </c>
      <c r="AL975" s="11">
        <f>IF(B975="","",IF(M975="Vinta","Chiusa - vinta",IF(M975="Persa","Chiusa - persa",IF(AND(U975="",TODAY()-B975&gt;1),"Contattare subito",IF(AND(M975="In corso",AH975&gt;7),"Lead in stallo",IF(AND(AN975&lt;&gt;"",AN975&lt;TODAY(),M975="In corso"),"Follow-up scaduto",IF(AND(K975="Offerta",Y975="",W975&lt;&gt;"",TODAY()-W975&gt;3),"Verificare offerta","OK"))))))</f>
        <v/>
      </c>
      <c r="AM975" s="38" t="n"/>
      <c r="AN975" s="39" t="n"/>
      <c r="AO975" s="11">
        <f>IF(AND(AN975&lt;&gt;"",AN975&lt;TODAY(),M975="In corso"),1,0)</f>
        <v/>
      </c>
      <c r="AP975" s="84">
        <f>IF(B975="","",IF(OR(M975="Vinta",M975="Persa"),0,IF(AL975="Contattare subito",50,0)+IF(AL975="Follow-up scaduto",40,0)+IF(AL975="Lead in stallo",35,0)+IF(AJ975="Hot",30,IF(AJ975="Alta",20,IF(AJ975="Media",10,0)))+IF(AO975=1,10,0)+L975/10+ROW()/100000))</f>
        <v/>
      </c>
    </row>
    <row r="976">
      <c r="A976" s="2">
        <f>IF(B976="","",ROW()-1)</f>
        <v/>
      </c>
      <c r="B976" s="2" t="n"/>
      <c r="C976" s="2" t="n"/>
      <c r="D976" s="2" t="n"/>
      <c r="E976" s="2" t="n"/>
      <c r="F976" s="2" t="n"/>
      <c r="G976" s="2" t="n"/>
      <c r="H976" s="2" t="n"/>
      <c r="I976" s="2" t="n"/>
      <c r="J976" s="2" t="n"/>
      <c r="K976" s="2" t="n"/>
      <c r="L976" s="2">
        <f>IF(K976="","",IF(K976="Nuovo",1,IF(K976="Tentativo contatto",1,IF(K976="Contattato",2,IF(K976="Qualificato",4,IF(K976="Visita fissata",5,IF(K976="Visita effettuata",6,IF(K976="Trattativa",7,IF(K976="Offerta",8,IF(K976="Prenotazione",9,IF(K976="Venduto",10,""))))))))))))</f>
        <v/>
      </c>
      <c r="M976" s="2" t="n"/>
      <c r="N976" s="2">
        <f>IF(L976&gt;=4,1,0)</f>
        <v/>
      </c>
      <c r="O976" s="2">
        <f>IF(L976&gt;=6,1,0)</f>
        <v/>
      </c>
      <c r="P976" s="2">
        <f>IF(L976&gt;=7,1,0)</f>
        <v/>
      </c>
      <c r="Q976" s="2">
        <f>IF(L976&gt;=8,1,0)</f>
        <v/>
      </c>
      <c r="R976" s="2">
        <f>IF(L976&gt;=9,1,0)</f>
        <v/>
      </c>
      <c r="S976" s="2">
        <f>IF(OR(L976=10,M976="Vinta"),1,0)</f>
        <v/>
      </c>
      <c r="T976" s="2">
        <f>IF(M976="Persa",1,0)</f>
        <v/>
      </c>
      <c r="U976" s="2" t="n"/>
      <c r="V976" s="2" t="n"/>
      <c r="W976" s="2" t="n"/>
      <c r="X976" s="2" t="n"/>
      <c r="Y976" s="17" t="n"/>
      <c r="Z976" s="17" t="n"/>
      <c r="AA976" s="17" t="n"/>
      <c r="AB976" s="2" t="n"/>
      <c r="AC976" s="2">
        <f>IF(B976="","",IF(AB976="",TODAY()-B976,AB976-B976))</f>
        <v/>
      </c>
      <c r="AD976" s="2" t="n"/>
      <c r="AE976" s="2" t="n"/>
      <c r="AF976" s="2" t="n"/>
      <c r="AG976" s="37">
        <f>IF(B976="","",MAX(B976,IF(U976="",0,U976),IF(W976="",0,W976),IF(AB976="",0,AB976),IF(AN976="",0,AN976)))</f>
        <v/>
      </c>
      <c r="AH976" s="11">
        <f>IF(AG976="","",TODAY()-AG976)</f>
        <v/>
      </c>
      <c r="AI976" s="11">
        <f>IF(B976="","",MIN(100,IF(J976&gt;=300000,20,IF(J976&gt;=200000,10,5))+IF(OR(C976="Referral",C976="Passaparola"),20,IF(OR(C976="Sito web",C976="LinkedIn",C976="Email marketing"),15,10))+IF(L976&gt;=8,25,IF(L976&gt;=6,18,IF(L976&gt;=4,12,5)))+IF(AND(V976&lt;&gt;"",V976&lt;&gt;"Non risponde",V976&lt;&gt;"Non interessato"),10,0)+IF(X976="Eseguita",10,0)+IF(Z976&gt;0,15,0)))</f>
        <v/>
      </c>
      <c r="AJ976" s="11">
        <f>IF(AI976="","",IF(AI976&gt;=80,"Hot",IF(AI976&gt;=60,"Alta",IF(AI976&gt;=40,"Media","Bassa"))))</f>
        <v/>
      </c>
      <c r="AK976" s="11">
        <f>IF(B976="","",IF(U976="",TODAY()-B976,U976-B976))</f>
        <v/>
      </c>
      <c r="AL976" s="11">
        <f>IF(B976="","",IF(M976="Vinta","Chiusa - vinta",IF(M976="Persa","Chiusa - persa",IF(AND(U976="",TODAY()-B976&gt;1),"Contattare subito",IF(AND(M976="In corso",AH976&gt;7),"Lead in stallo",IF(AND(AN976&lt;&gt;"",AN976&lt;TODAY(),M976="In corso"),"Follow-up scaduto",IF(AND(K976="Offerta",Y976="",W976&lt;&gt;"",TODAY()-W976&gt;3),"Verificare offerta","OK"))))))</f>
        <v/>
      </c>
      <c r="AM976" s="38" t="n"/>
      <c r="AN976" s="39" t="n"/>
      <c r="AO976" s="11">
        <f>IF(AND(AN976&lt;&gt;"",AN976&lt;TODAY(),M976="In corso"),1,0)</f>
        <v/>
      </c>
      <c r="AP976" s="84">
        <f>IF(B976="","",IF(OR(M976="Vinta",M976="Persa"),0,IF(AL976="Contattare subito",50,0)+IF(AL976="Follow-up scaduto",40,0)+IF(AL976="Lead in stallo",35,0)+IF(AJ976="Hot",30,IF(AJ976="Alta",20,IF(AJ976="Media",10,0)))+IF(AO976=1,10,0)+L976/10+ROW()/100000))</f>
        <v/>
      </c>
    </row>
    <row r="977">
      <c r="A977" s="2">
        <f>IF(B977="","",ROW()-1)</f>
        <v/>
      </c>
      <c r="B977" s="2" t="n"/>
      <c r="C977" s="2" t="n"/>
      <c r="D977" s="2" t="n"/>
      <c r="E977" s="2" t="n"/>
      <c r="F977" s="2" t="n"/>
      <c r="G977" s="2" t="n"/>
      <c r="H977" s="2" t="n"/>
      <c r="I977" s="2" t="n"/>
      <c r="J977" s="2" t="n"/>
      <c r="K977" s="2" t="n"/>
      <c r="L977" s="2">
        <f>IF(K977="","",IF(K977="Nuovo",1,IF(K977="Tentativo contatto",1,IF(K977="Contattato",2,IF(K977="Qualificato",4,IF(K977="Visita fissata",5,IF(K977="Visita effettuata",6,IF(K977="Trattativa",7,IF(K977="Offerta",8,IF(K977="Prenotazione",9,IF(K977="Venduto",10,""))))))))))))</f>
        <v/>
      </c>
      <c r="M977" s="2" t="n"/>
      <c r="N977" s="2">
        <f>IF(L977&gt;=4,1,0)</f>
        <v/>
      </c>
      <c r="O977" s="2">
        <f>IF(L977&gt;=6,1,0)</f>
        <v/>
      </c>
      <c r="P977" s="2">
        <f>IF(L977&gt;=7,1,0)</f>
        <v/>
      </c>
      <c r="Q977" s="2">
        <f>IF(L977&gt;=8,1,0)</f>
        <v/>
      </c>
      <c r="R977" s="2">
        <f>IF(L977&gt;=9,1,0)</f>
        <v/>
      </c>
      <c r="S977" s="2">
        <f>IF(OR(L977=10,M977="Vinta"),1,0)</f>
        <v/>
      </c>
      <c r="T977" s="2">
        <f>IF(M977="Persa",1,0)</f>
        <v/>
      </c>
      <c r="U977" s="2" t="n"/>
      <c r="V977" s="2" t="n"/>
      <c r="W977" s="2" t="n"/>
      <c r="X977" s="2" t="n"/>
      <c r="Y977" s="17" t="n"/>
      <c r="Z977" s="17" t="n"/>
      <c r="AA977" s="17" t="n"/>
      <c r="AB977" s="2" t="n"/>
      <c r="AC977" s="2">
        <f>IF(B977="","",IF(AB977="",TODAY()-B977,AB977-B977))</f>
        <v/>
      </c>
      <c r="AD977" s="2" t="n"/>
      <c r="AE977" s="2" t="n"/>
      <c r="AF977" s="2" t="n"/>
      <c r="AG977" s="37">
        <f>IF(B977="","",MAX(B977,IF(U977="",0,U977),IF(W977="",0,W977),IF(AB977="",0,AB977),IF(AN977="",0,AN977)))</f>
        <v/>
      </c>
      <c r="AH977" s="11">
        <f>IF(AG977="","",TODAY()-AG977)</f>
        <v/>
      </c>
      <c r="AI977" s="11">
        <f>IF(B977="","",MIN(100,IF(J977&gt;=300000,20,IF(J977&gt;=200000,10,5))+IF(OR(C977="Referral",C977="Passaparola"),20,IF(OR(C977="Sito web",C977="LinkedIn",C977="Email marketing"),15,10))+IF(L977&gt;=8,25,IF(L977&gt;=6,18,IF(L977&gt;=4,12,5)))+IF(AND(V977&lt;&gt;"",V977&lt;&gt;"Non risponde",V977&lt;&gt;"Non interessato"),10,0)+IF(X977="Eseguita",10,0)+IF(Z977&gt;0,15,0)))</f>
        <v/>
      </c>
      <c r="AJ977" s="11">
        <f>IF(AI977="","",IF(AI977&gt;=80,"Hot",IF(AI977&gt;=60,"Alta",IF(AI977&gt;=40,"Media","Bassa"))))</f>
        <v/>
      </c>
      <c r="AK977" s="11">
        <f>IF(B977="","",IF(U977="",TODAY()-B977,U977-B977))</f>
        <v/>
      </c>
      <c r="AL977" s="11">
        <f>IF(B977="","",IF(M977="Vinta","Chiusa - vinta",IF(M977="Persa","Chiusa - persa",IF(AND(U977="",TODAY()-B977&gt;1),"Contattare subito",IF(AND(M977="In corso",AH977&gt;7),"Lead in stallo",IF(AND(AN977&lt;&gt;"",AN977&lt;TODAY(),M977="In corso"),"Follow-up scaduto",IF(AND(K977="Offerta",Y977="",W977&lt;&gt;"",TODAY()-W977&gt;3),"Verificare offerta","OK"))))))</f>
        <v/>
      </c>
      <c r="AM977" s="38" t="n"/>
      <c r="AN977" s="39" t="n"/>
      <c r="AO977" s="11">
        <f>IF(AND(AN977&lt;&gt;"",AN977&lt;TODAY(),M977="In corso"),1,0)</f>
        <v/>
      </c>
      <c r="AP977" s="84">
        <f>IF(B977="","",IF(OR(M977="Vinta",M977="Persa"),0,IF(AL977="Contattare subito",50,0)+IF(AL977="Follow-up scaduto",40,0)+IF(AL977="Lead in stallo",35,0)+IF(AJ977="Hot",30,IF(AJ977="Alta",20,IF(AJ977="Media",10,0)))+IF(AO977=1,10,0)+L977/10+ROW()/100000))</f>
        <v/>
      </c>
    </row>
    <row r="978">
      <c r="A978" s="2">
        <f>IF(B978="","",ROW()-1)</f>
        <v/>
      </c>
      <c r="B978" s="2" t="n"/>
      <c r="C978" s="2" t="n"/>
      <c r="D978" s="2" t="n"/>
      <c r="E978" s="2" t="n"/>
      <c r="F978" s="2" t="n"/>
      <c r="G978" s="2" t="n"/>
      <c r="H978" s="2" t="n"/>
      <c r="I978" s="2" t="n"/>
      <c r="J978" s="2" t="n"/>
      <c r="K978" s="2" t="n"/>
      <c r="L978" s="2">
        <f>IF(K978="","",IF(K978="Nuovo",1,IF(K978="Tentativo contatto",1,IF(K978="Contattato",2,IF(K978="Qualificato",4,IF(K978="Visita fissata",5,IF(K978="Visita effettuata",6,IF(K978="Trattativa",7,IF(K978="Offerta",8,IF(K978="Prenotazione",9,IF(K978="Venduto",10,""))))))))))))</f>
        <v/>
      </c>
      <c r="M978" s="2" t="n"/>
      <c r="N978" s="2">
        <f>IF(L978&gt;=4,1,0)</f>
        <v/>
      </c>
      <c r="O978" s="2">
        <f>IF(L978&gt;=6,1,0)</f>
        <v/>
      </c>
      <c r="P978" s="2">
        <f>IF(L978&gt;=7,1,0)</f>
        <v/>
      </c>
      <c r="Q978" s="2">
        <f>IF(L978&gt;=8,1,0)</f>
        <v/>
      </c>
      <c r="R978" s="2">
        <f>IF(L978&gt;=9,1,0)</f>
        <v/>
      </c>
      <c r="S978" s="2">
        <f>IF(OR(L978=10,M978="Vinta"),1,0)</f>
        <v/>
      </c>
      <c r="T978" s="2">
        <f>IF(M978="Persa",1,0)</f>
        <v/>
      </c>
      <c r="U978" s="2" t="n"/>
      <c r="V978" s="2" t="n"/>
      <c r="W978" s="2" t="n"/>
      <c r="X978" s="2" t="n"/>
      <c r="Y978" s="17" t="n"/>
      <c r="Z978" s="17" t="n"/>
      <c r="AA978" s="17" t="n"/>
      <c r="AB978" s="2" t="n"/>
      <c r="AC978" s="2">
        <f>IF(B978="","",IF(AB978="",TODAY()-B978,AB978-B978))</f>
        <v/>
      </c>
      <c r="AD978" s="2" t="n"/>
      <c r="AE978" s="2" t="n"/>
      <c r="AF978" s="2" t="n"/>
      <c r="AG978" s="37">
        <f>IF(B978="","",MAX(B978,IF(U978="",0,U978),IF(W978="",0,W978),IF(AB978="",0,AB978),IF(AN978="",0,AN978)))</f>
        <v/>
      </c>
      <c r="AH978" s="11">
        <f>IF(AG978="","",TODAY()-AG978)</f>
        <v/>
      </c>
      <c r="AI978" s="11">
        <f>IF(B978="","",MIN(100,IF(J978&gt;=300000,20,IF(J978&gt;=200000,10,5))+IF(OR(C978="Referral",C978="Passaparola"),20,IF(OR(C978="Sito web",C978="LinkedIn",C978="Email marketing"),15,10))+IF(L978&gt;=8,25,IF(L978&gt;=6,18,IF(L978&gt;=4,12,5)))+IF(AND(V978&lt;&gt;"",V978&lt;&gt;"Non risponde",V978&lt;&gt;"Non interessato"),10,0)+IF(X978="Eseguita",10,0)+IF(Z978&gt;0,15,0)))</f>
        <v/>
      </c>
      <c r="AJ978" s="11">
        <f>IF(AI978="","",IF(AI978&gt;=80,"Hot",IF(AI978&gt;=60,"Alta",IF(AI978&gt;=40,"Media","Bassa"))))</f>
        <v/>
      </c>
      <c r="AK978" s="11">
        <f>IF(B978="","",IF(U978="",TODAY()-B978,U978-B978))</f>
        <v/>
      </c>
      <c r="AL978" s="11">
        <f>IF(B978="","",IF(M978="Vinta","Chiusa - vinta",IF(M978="Persa","Chiusa - persa",IF(AND(U978="",TODAY()-B978&gt;1),"Contattare subito",IF(AND(M978="In corso",AH978&gt;7),"Lead in stallo",IF(AND(AN978&lt;&gt;"",AN978&lt;TODAY(),M978="In corso"),"Follow-up scaduto",IF(AND(K978="Offerta",Y978="",W978&lt;&gt;"",TODAY()-W978&gt;3),"Verificare offerta","OK"))))))</f>
        <v/>
      </c>
      <c r="AM978" s="38" t="n"/>
      <c r="AN978" s="39" t="n"/>
      <c r="AO978" s="11">
        <f>IF(AND(AN978&lt;&gt;"",AN978&lt;TODAY(),M978="In corso"),1,0)</f>
        <v/>
      </c>
      <c r="AP978" s="84">
        <f>IF(B978="","",IF(OR(M978="Vinta",M978="Persa"),0,IF(AL978="Contattare subito",50,0)+IF(AL978="Follow-up scaduto",40,0)+IF(AL978="Lead in stallo",35,0)+IF(AJ978="Hot",30,IF(AJ978="Alta",20,IF(AJ978="Media",10,0)))+IF(AO978=1,10,0)+L978/10+ROW()/100000))</f>
        <v/>
      </c>
    </row>
    <row r="979">
      <c r="A979" s="2">
        <f>IF(B979="","",ROW()-1)</f>
        <v/>
      </c>
      <c r="B979" s="2" t="n"/>
      <c r="C979" s="2" t="n"/>
      <c r="D979" s="2" t="n"/>
      <c r="E979" s="2" t="n"/>
      <c r="F979" s="2" t="n"/>
      <c r="G979" s="2" t="n"/>
      <c r="H979" s="2" t="n"/>
      <c r="I979" s="2" t="n"/>
      <c r="J979" s="2" t="n"/>
      <c r="K979" s="2" t="n"/>
      <c r="L979" s="2">
        <f>IF(K979="","",IF(K979="Nuovo",1,IF(K979="Tentativo contatto",1,IF(K979="Contattato",2,IF(K979="Qualificato",4,IF(K979="Visita fissata",5,IF(K979="Visita effettuata",6,IF(K979="Trattativa",7,IF(K979="Offerta",8,IF(K979="Prenotazione",9,IF(K979="Venduto",10,""))))))))))))</f>
        <v/>
      </c>
      <c r="M979" s="2" t="n"/>
      <c r="N979" s="2">
        <f>IF(L979&gt;=4,1,0)</f>
        <v/>
      </c>
      <c r="O979" s="2">
        <f>IF(L979&gt;=6,1,0)</f>
        <v/>
      </c>
      <c r="P979" s="2">
        <f>IF(L979&gt;=7,1,0)</f>
        <v/>
      </c>
      <c r="Q979" s="2">
        <f>IF(L979&gt;=8,1,0)</f>
        <v/>
      </c>
      <c r="R979" s="2">
        <f>IF(L979&gt;=9,1,0)</f>
        <v/>
      </c>
      <c r="S979" s="2">
        <f>IF(OR(L979=10,M979="Vinta"),1,0)</f>
        <v/>
      </c>
      <c r="T979" s="2">
        <f>IF(M979="Persa",1,0)</f>
        <v/>
      </c>
      <c r="U979" s="2" t="n"/>
      <c r="V979" s="2" t="n"/>
      <c r="W979" s="2" t="n"/>
      <c r="X979" s="2" t="n"/>
      <c r="Y979" s="17" t="n"/>
      <c r="Z979" s="17" t="n"/>
      <c r="AA979" s="17" t="n"/>
      <c r="AB979" s="2" t="n"/>
      <c r="AC979" s="2">
        <f>IF(B979="","",IF(AB979="",TODAY()-B979,AB979-B979))</f>
        <v/>
      </c>
      <c r="AD979" s="2" t="n"/>
      <c r="AE979" s="2" t="n"/>
      <c r="AF979" s="2" t="n"/>
      <c r="AG979" s="37">
        <f>IF(B979="","",MAX(B979,IF(U979="",0,U979),IF(W979="",0,W979),IF(AB979="",0,AB979),IF(AN979="",0,AN979)))</f>
        <v/>
      </c>
      <c r="AH979" s="11">
        <f>IF(AG979="","",TODAY()-AG979)</f>
        <v/>
      </c>
      <c r="AI979" s="11">
        <f>IF(B979="","",MIN(100,IF(J979&gt;=300000,20,IF(J979&gt;=200000,10,5))+IF(OR(C979="Referral",C979="Passaparola"),20,IF(OR(C979="Sito web",C979="LinkedIn",C979="Email marketing"),15,10))+IF(L979&gt;=8,25,IF(L979&gt;=6,18,IF(L979&gt;=4,12,5)))+IF(AND(V979&lt;&gt;"",V979&lt;&gt;"Non risponde",V979&lt;&gt;"Non interessato"),10,0)+IF(X979="Eseguita",10,0)+IF(Z979&gt;0,15,0)))</f>
        <v/>
      </c>
      <c r="AJ979" s="11">
        <f>IF(AI979="","",IF(AI979&gt;=80,"Hot",IF(AI979&gt;=60,"Alta",IF(AI979&gt;=40,"Media","Bassa"))))</f>
        <v/>
      </c>
      <c r="AK979" s="11">
        <f>IF(B979="","",IF(U979="",TODAY()-B979,U979-B979))</f>
        <v/>
      </c>
      <c r="AL979" s="11">
        <f>IF(B979="","",IF(M979="Vinta","Chiusa - vinta",IF(M979="Persa","Chiusa - persa",IF(AND(U979="",TODAY()-B979&gt;1),"Contattare subito",IF(AND(M979="In corso",AH979&gt;7),"Lead in stallo",IF(AND(AN979&lt;&gt;"",AN979&lt;TODAY(),M979="In corso"),"Follow-up scaduto",IF(AND(K979="Offerta",Y979="",W979&lt;&gt;"",TODAY()-W979&gt;3),"Verificare offerta","OK"))))))</f>
        <v/>
      </c>
      <c r="AM979" s="38" t="n"/>
      <c r="AN979" s="39" t="n"/>
      <c r="AO979" s="11">
        <f>IF(AND(AN979&lt;&gt;"",AN979&lt;TODAY(),M979="In corso"),1,0)</f>
        <v/>
      </c>
      <c r="AP979" s="84">
        <f>IF(B979="","",IF(OR(M979="Vinta",M979="Persa"),0,IF(AL979="Contattare subito",50,0)+IF(AL979="Follow-up scaduto",40,0)+IF(AL979="Lead in stallo",35,0)+IF(AJ979="Hot",30,IF(AJ979="Alta",20,IF(AJ979="Media",10,0)))+IF(AO979=1,10,0)+L979/10+ROW()/100000))</f>
        <v/>
      </c>
    </row>
    <row r="980">
      <c r="A980" s="2">
        <f>IF(B980="","",ROW()-1)</f>
        <v/>
      </c>
      <c r="B980" s="2" t="n"/>
      <c r="C980" s="2" t="n"/>
      <c r="D980" s="2" t="n"/>
      <c r="E980" s="2" t="n"/>
      <c r="F980" s="2" t="n"/>
      <c r="G980" s="2" t="n"/>
      <c r="H980" s="2" t="n"/>
      <c r="I980" s="2" t="n"/>
      <c r="J980" s="2" t="n"/>
      <c r="K980" s="2" t="n"/>
      <c r="L980" s="2">
        <f>IF(K980="","",IF(K980="Nuovo",1,IF(K980="Tentativo contatto",1,IF(K980="Contattato",2,IF(K980="Qualificato",4,IF(K980="Visita fissata",5,IF(K980="Visita effettuata",6,IF(K980="Trattativa",7,IF(K980="Offerta",8,IF(K980="Prenotazione",9,IF(K980="Venduto",10,""))))))))))))</f>
        <v/>
      </c>
      <c r="M980" s="2" t="n"/>
      <c r="N980" s="2">
        <f>IF(L980&gt;=4,1,0)</f>
        <v/>
      </c>
      <c r="O980" s="2">
        <f>IF(L980&gt;=6,1,0)</f>
        <v/>
      </c>
      <c r="P980" s="2">
        <f>IF(L980&gt;=7,1,0)</f>
        <v/>
      </c>
      <c r="Q980" s="2">
        <f>IF(L980&gt;=8,1,0)</f>
        <v/>
      </c>
      <c r="R980" s="2">
        <f>IF(L980&gt;=9,1,0)</f>
        <v/>
      </c>
      <c r="S980" s="2">
        <f>IF(OR(L980=10,M980="Vinta"),1,0)</f>
        <v/>
      </c>
      <c r="T980" s="2">
        <f>IF(M980="Persa",1,0)</f>
        <v/>
      </c>
      <c r="U980" s="2" t="n"/>
      <c r="V980" s="2" t="n"/>
      <c r="W980" s="2" t="n"/>
      <c r="X980" s="2" t="n"/>
      <c r="Y980" s="17" t="n"/>
      <c r="Z980" s="17" t="n"/>
      <c r="AA980" s="17" t="n"/>
      <c r="AB980" s="2" t="n"/>
      <c r="AC980" s="2">
        <f>IF(B980="","",IF(AB980="",TODAY()-B980,AB980-B980))</f>
        <v/>
      </c>
      <c r="AD980" s="2" t="n"/>
      <c r="AE980" s="2" t="n"/>
      <c r="AF980" s="2" t="n"/>
      <c r="AG980" s="37">
        <f>IF(B980="","",MAX(B980,IF(U980="",0,U980),IF(W980="",0,W980),IF(AB980="",0,AB980),IF(AN980="",0,AN980)))</f>
        <v/>
      </c>
      <c r="AH980" s="11">
        <f>IF(AG980="","",TODAY()-AG980)</f>
        <v/>
      </c>
      <c r="AI980" s="11">
        <f>IF(B980="","",MIN(100,IF(J980&gt;=300000,20,IF(J980&gt;=200000,10,5))+IF(OR(C980="Referral",C980="Passaparola"),20,IF(OR(C980="Sito web",C980="LinkedIn",C980="Email marketing"),15,10))+IF(L980&gt;=8,25,IF(L980&gt;=6,18,IF(L980&gt;=4,12,5)))+IF(AND(V980&lt;&gt;"",V980&lt;&gt;"Non risponde",V980&lt;&gt;"Non interessato"),10,0)+IF(X980="Eseguita",10,0)+IF(Z980&gt;0,15,0)))</f>
        <v/>
      </c>
      <c r="AJ980" s="11">
        <f>IF(AI980="","",IF(AI980&gt;=80,"Hot",IF(AI980&gt;=60,"Alta",IF(AI980&gt;=40,"Media","Bassa"))))</f>
        <v/>
      </c>
      <c r="AK980" s="11">
        <f>IF(B980="","",IF(U980="",TODAY()-B980,U980-B980))</f>
        <v/>
      </c>
      <c r="AL980" s="11">
        <f>IF(B980="","",IF(M980="Vinta","Chiusa - vinta",IF(M980="Persa","Chiusa - persa",IF(AND(U980="",TODAY()-B980&gt;1),"Contattare subito",IF(AND(M980="In corso",AH980&gt;7),"Lead in stallo",IF(AND(AN980&lt;&gt;"",AN980&lt;TODAY(),M980="In corso"),"Follow-up scaduto",IF(AND(K980="Offerta",Y980="",W980&lt;&gt;"",TODAY()-W980&gt;3),"Verificare offerta","OK"))))))</f>
        <v/>
      </c>
      <c r="AM980" s="38" t="n"/>
      <c r="AN980" s="39" t="n"/>
      <c r="AO980" s="11">
        <f>IF(AND(AN980&lt;&gt;"",AN980&lt;TODAY(),M980="In corso"),1,0)</f>
        <v/>
      </c>
      <c r="AP980" s="84">
        <f>IF(B980="","",IF(OR(M980="Vinta",M980="Persa"),0,IF(AL980="Contattare subito",50,0)+IF(AL980="Follow-up scaduto",40,0)+IF(AL980="Lead in stallo",35,0)+IF(AJ980="Hot",30,IF(AJ980="Alta",20,IF(AJ980="Media",10,0)))+IF(AO980=1,10,0)+L980/10+ROW()/100000))</f>
        <v/>
      </c>
    </row>
    <row r="981">
      <c r="A981" s="2">
        <f>IF(B981="","",ROW()-1)</f>
        <v/>
      </c>
      <c r="B981" s="2" t="n"/>
      <c r="C981" s="2" t="n"/>
      <c r="D981" s="2" t="n"/>
      <c r="E981" s="2" t="n"/>
      <c r="F981" s="2" t="n"/>
      <c r="G981" s="2" t="n"/>
      <c r="H981" s="2" t="n"/>
      <c r="I981" s="2" t="n"/>
      <c r="J981" s="2" t="n"/>
      <c r="K981" s="2" t="n"/>
      <c r="L981" s="2">
        <f>IF(K981="","",IF(K981="Nuovo",1,IF(K981="Tentativo contatto",1,IF(K981="Contattato",2,IF(K981="Qualificato",4,IF(K981="Visita fissata",5,IF(K981="Visita effettuata",6,IF(K981="Trattativa",7,IF(K981="Offerta",8,IF(K981="Prenotazione",9,IF(K981="Venduto",10,""))))))))))))</f>
        <v/>
      </c>
      <c r="M981" s="2" t="n"/>
      <c r="N981" s="2">
        <f>IF(L981&gt;=4,1,0)</f>
        <v/>
      </c>
      <c r="O981" s="2">
        <f>IF(L981&gt;=6,1,0)</f>
        <v/>
      </c>
      <c r="P981" s="2">
        <f>IF(L981&gt;=7,1,0)</f>
        <v/>
      </c>
      <c r="Q981" s="2">
        <f>IF(L981&gt;=8,1,0)</f>
        <v/>
      </c>
      <c r="R981" s="2">
        <f>IF(L981&gt;=9,1,0)</f>
        <v/>
      </c>
      <c r="S981" s="2">
        <f>IF(OR(L981=10,M981="Vinta"),1,0)</f>
        <v/>
      </c>
      <c r="T981" s="2">
        <f>IF(M981="Persa",1,0)</f>
        <v/>
      </c>
      <c r="U981" s="2" t="n"/>
      <c r="V981" s="2" t="n"/>
      <c r="W981" s="2" t="n"/>
      <c r="X981" s="2" t="n"/>
      <c r="Y981" s="17" t="n"/>
      <c r="Z981" s="17" t="n"/>
      <c r="AA981" s="17" t="n"/>
      <c r="AB981" s="2" t="n"/>
      <c r="AC981" s="2">
        <f>IF(B981="","",IF(AB981="",TODAY()-B981,AB981-B981))</f>
        <v/>
      </c>
      <c r="AD981" s="2" t="n"/>
      <c r="AE981" s="2" t="n"/>
      <c r="AF981" s="2" t="n"/>
      <c r="AG981" s="37">
        <f>IF(B981="","",MAX(B981,IF(U981="",0,U981),IF(W981="",0,W981),IF(AB981="",0,AB981),IF(AN981="",0,AN981)))</f>
        <v/>
      </c>
      <c r="AH981" s="11">
        <f>IF(AG981="","",TODAY()-AG981)</f>
        <v/>
      </c>
      <c r="AI981" s="11">
        <f>IF(B981="","",MIN(100,IF(J981&gt;=300000,20,IF(J981&gt;=200000,10,5))+IF(OR(C981="Referral",C981="Passaparola"),20,IF(OR(C981="Sito web",C981="LinkedIn",C981="Email marketing"),15,10))+IF(L981&gt;=8,25,IF(L981&gt;=6,18,IF(L981&gt;=4,12,5)))+IF(AND(V981&lt;&gt;"",V981&lt;&gt;"Non risponde",V981&lt;&gt;"Non interessato"),10,0)+IF(X981="Eseguita",10,0)+IF(Z981&gt;0,15,0)))</f>
        <v/>
      </c>
      <c r="AJ981" s="11">
        <f>IF(AI981="","",IF(AI981&gt;=80,"Hot",IF(AI981&gt;=60,"Alta",IF(AI981&gt;=40,"Media","Bassa"))))</f>
        <v/>
      </c>
      <c r="AK981" s="11">
        <f>IF(B981="","",IF(U981="",TODAY()-B981,U981-B981))</f>
        <v/>
      </c>
      <c r="AL981" s="11">
        <f>IF(B981="","",IF(M981="Vinta","Chiusa - vinta",IF(M981="Persa","Chiusa - persa",IF(AND(U981="",TODAY()-B981&gt;1),"Contattare subito",IF(AND(M981="In corso",AH981&gt;7),"Lead in stallo",IF(AND(AN981&lt;&gt;"",AN981&lt;TODAY(),M981="In corso"),"Follow-up scaduto",IF(AND(K981="Offerta",Y981="",W981&lt;&gt;"",TODAY()-W981&gt;3),"Verificare offerta","OK"))))))</f>
        <v/>
      </c>
      <c r="AM981" s="38" t="n"/>
      <c r="AN981" s="39" t="n"/>
      <c r="AO981" s="11">
        <f>IF(AND(AN981&lt;&gt;"",AN981&lt;TODAY(),M981="In corso"),1,0)</f>
        <v/>
      </c>
      <c r="AP981" s="84">
        <f>IF(B981="","",IF(OR(M981="Vinta",M981="Persa"),0,IF(AL981="Contattare subito",50,0)+IF(AL981="Follow-up scaduto",40,0)+IF(AL981="Lead in stallo",35,0)+IF(AJ981="Hot",30,IF(AJ981="Alta",20,IF(AJ981="Media",10,0)))+IF(AO981=1,10,0)+L981/10+ROW()/100000))</f>
        <v/>
      </c>
    </row>
    <row r="982">
      <c r="A982" s="2">
        <f>IF(B982="","",ROW()-1)</f>
        <v/>
      </c>
      <c r="B982" s="2" t="n"/>
      <c r="C982" s="2" t="n"/>
      <c r="D982" s="2" t="n"/>
      <c r="E982" s="2" t="n"/>
      <c r="F982" s="2" t="n"/>
      <c r="G982" s="2" t="n"/>
      <c r="H982" s="2" t="n"/>
      <c r="I982" s="2" t="n"/>
      <c r="J982" s="2" t="n"/>
      <c r="K982" s="2" t="n"/>
      <c r="L982" s="2">
        <f>IF(K982="","",IF(K982="Nuovo",1,IF(K982="Tentativo contatto",1,IF(K982="Contattato",2,IF(K982="Qualificato",4,IF(K982="Visita fissata",5,IF(K982="Visita effettuata",6,IF(K982="Trattativa",7,IF(K982="Offerta",8,IF(K982="Prenotazione",9,IF(K982="Venduto",10,""))))))))))))</f>
        <v/>
      </c>
      <c r="M982" s="2" t="n"/>
      <c r="N982" s="2">
        <f>IF(L982&gt;=4,1,0)</f>
        <v/>
      </c>
      <c r="O982" s="2">
        <f>IF(L982&gt;=6,1,0)</f>
        <v/>
      </c>
      <c r="P982" s="2">
        <f>IF(L982&gt;=7,1,0)</f>
        <v/>
      </c>
      <c r="Q982" s="2">
        <f>IF(L982&gt;=8,1,0)</f>
        <v/>
      </c>
      <c r="R982" s="2">
        <f>IF(L982&gt;=9,1,0)</f>
        <v/>
      </c>
      <c r="S982" s="2">
        <f>IF(OR(L982=10,M982="Vinta"),1,0)</f>
        <v/>
      </c>
      <c r="T982" s="2">
        <f>IF(M982="Persa",1,0)</f>
        <v/>
      </c>
      <c r="U982" s="2" t="n"/>
      <c r="V982" s="2" t="n"/>
      <c r="W982" s="2" t="n"/>
      <c r="X982" s="2" t="n"/>
      <c r="Y982" s="17" t="n"/>
      <c r="Z982" s="17" t="n"/>
      <c r="AA982" s="17" t="n"/>
      <c r="AB982" s="2" t="n"/>
      <c r="AC982" s="2">
        <f>IF(B982="","",IF(AB982="",TODAY()-B982,AB982-B982))</f>
        <v/>
      </c>
      <c r="AD982" s="2" t="n"/>
      <c r="AE982" s="2" t="n"/>
      <c r="AF982" s="2" t="n"/>
      <c r="AG982" s="37">
        <f>IF(B982="","",MAX(B982,IF(U982="",0,U982),IF(W982="",0,W982),IF(AB982="",0,AB982),IF(AN982="",0,AN982)))</f>
        <v/>
      </c>
      <c r="AH982" s="11">
        <f>IF(AG982="","",TODAY()-AG982)</f>
        <v/>
      </c>
      <c r="AI982" s="11">
        <f>IF(B982="","",MIN(100,IF(J982&gt;=300000,20,IF(J982&gt;=200000,10,5))+IF(OR(C982="Referral",C982="Passaparola"),20,IF(OR(C982="Sito web",C982="LinkedIn",C982="Email marketing"),15,10))+IF(L982&gt;=8,25,IF(L982&gt;=6,18,IF(L982&gt;=4,12,5)))+IF(AND(V982&lt;&gt;"",V982&lt;&gt;"Non risponde",V982&lt;&gt;"Non interessato"),10,0)+IF(X982="Eseguita",10,0)+IF(Z982&gt;0,15,0)))</f>
        <v/>
      </c>
      <c r="AJ982" s="11">
        <f>IF(AI982="","",IF(AI982&gt;=80,"Hot",IF(AI982&gt;=60,"Alta",IF(AI982&gt;=40,"Media","Bassa"))))</f>
        <v/>
      </c>
      <c r="AK982" s="11">
        <f>IF(B982="","",IF(U982="",TODAY()-B982,U982-B982))</f>
        <v/>
      </c>
      <c r="AL982" s="11">
        <f>IF(B982="","",IF(M982="Vinta","Chiusa - vinta",IF(M982="Persa","Chiusa - persa",IF(AND(U982="",TODAY()-B982&gt;1),"Contattare subito",IF(AND(M982="In corso",AH982&gt;7),"Lead in stallo",IF(AND(AN982&lt;&gt;"",AN982&lt;TODAY(),M982="In corso"),"Follow-up scaduto",IF(AND(K982="Offerta",Y982="",W982&lt;&gt;"",TODAY()-W982&gt;3),"Verificare offerta","OK"))))))</f>
        <v/>
      </c>
      <c r="AM982" s="38" t="n"/>
      <c r="AN982" s="39" t="n"/>
      <c r="AO982" s="11">
        <f>IF(AND(AN982&lt;&gt;"",AN982&lt;TODAY(),M982="In corso"),1,0)</f>
        <v/>
      </c>
      <c r="AP982" s="84">
        <f>IF(B982="","",IF(OR(M982="Vinta",M982="Persa"),0,IF(AL982="Contattare subito",50,0)+IF(AL982="Follow-up scaduto",40,0)+IF(AL982="Lead in stallo",35,0)+IF(AJ982="Hot",30,IF(AJ982="Alta",20,IF(AJ982="Media",10,0)))+IF(AO982=1,10,0)+L982/10+ROW()/100000))</f>
        <v/>
      </c>
    </row>
    <row r="983">
      <c r="A983" s="2">
        <f>IF(B983="","",ROW()-1)</f>
        <v/>
      </c>
      <c r="B983" s="2" t="n"/>
      <c r="C983" s="2" t="n"/>
      <c r="D983" s="2" t="n"/>
      <c r="E983" s="2" t="n"/>
      <c r="F983" s="2" t="n"/>
      <c r="G983" s="2" t="n"/>
      <c r="H983" s="2" t="n"/>
      <c r="I983" s="2" t="n"/>
      <c r="J983" s="2" t="n"/>
      <c r="K983" s="2" t="n"/>
      <c r="L983" s="2">
        <f>IF(K983="","",IF(K983="Nuovo",1,IF(K983="Tentativo contatto",1,IF(K983="Contattato",2,IF(K983="Qualificato",4,IF(K983="Visita fissata",5,IF(K983="Visita effettuata",6,IF(K983="Trattativa",7,IF(K983="Offerta",8,IF(K983="Prenotazione",9,IF(K983="Venduto",10,""))))))))))))</f>
        <v/>
      </c>
      <c r="M983" s="2" t="n"/>
      <c r="N983" s="2">
        <f>IF(L983&gt;=4,1,0)</f>
        <v/>
      </c>
      <c r="O983" s="2">
        <f>IF(L983&gt;=6,1,0)</f>
        <v/>
      </c>
      <c r="P983" s="2">
        <f>IF(L983&gt;=7,1,0)</f>
        <v/>
      </c>
      <c r="Q983" s="2">
        <f>IF(L983&gt;=8,1,0)</f>
        <v/>
      </c>
      <c r="R983" s="2">
        <f>IF(L983&gt;=9,1,0)</f>
        <v/>
      </c>
      <c r="S983" s="2">
        <f>IF(OR(L983=10,M983="Vinta"),1,0)</f>
        <v/>
      </c>
      <c r="T983" s="2">
        <f>IF(M983="Persa",1,0)</f>
        <v/>
      </c>
      <c r="U983" s="2" t="n"/>
      <c r="V983" s="2" t="n"/>
      <c r="W983" s="2" t="n"/>
      <c r="X983" s="2" t="n"/>
      <c r="Y983" s="17" t="n"/>
      <c r="Z983" s="17" t="n"/>
      <c r="AA983" s="17" t="n"/>
      <c r="AB983" s="2" t="n"/>
      <c r="AC983" s="2">
        <f>IF(B983="","",IF(AB983="",TODAY()-B983,AB983-B983))</f>
        <v/>
      </c>
      <c r="AD983" s="2" t="n"/>
      <c r="AE983" s="2" t="n"/>
      <c r="AF983" s="2" t="n"/>
      <c r="AG983" s="37">
        <f>IF(B983="","",MAX(B983,IF(U983="",0,U983),IF(W983="",0,W983),IF(AB983="",0,AB983),IF(AN983="",0,AN983)))</f>
        <v/>
      </c>
      <c r="AH983" s="11">
        <f>IF(AG983="","",TODAY()-AG983)</f>
        <v/>
      </c>
      <c r="AI983" s="11">
        <f>IF(B983="","",MIN(100,IF(J983&gt;=300000,20,IF(J983&gt;=200000,10,5))+IF(OR(C983="Referral",C983="Passaparola"),20,IF(OR(C983="Sito web",C983="LinkedIn",C983="Email marketing"),15,10))+IF(L983&gt;=8,25,IF(L983&gt;=6,18,IF(L983&gt;=4,12,5)))+IF(AND(V983&lt;&gt;"",V983&lt;&gt;"Non risponde",V983&lt;&gt;"Non interessato"),10,0)+IF(X983="Eseguita",10,0)+IF(Z983&gt;0,15,0)))</f>
        <v/>
      </c>
      <c r="AJ983" s="11">
        <f>IF(AI983="","",IF(AI983&gt;=80,"Hot",IF(AI983&gt;=60,"Alta",IF(AI983&gt;=40,"Media","Bassa"))))</f>
        <v/>
      </c>
      <c r="AK983" s="11">
        <f>IF(B983="","",IF(U983="",TODAY()-B983,U983-B983))</f>
        <v/>
      </c>
      <c r="AL983" s="11">
        <f>IF(B983="","",IF(M983="Vinta","Chiusa - vinta",IF(M983="Persa","Chiusa - persa",IF(AND(U983="",TODAY()-B983&gt;1),"Contattare subito",IF(AND(M983="In corso",AH983&gt;7),"Lead in stallo",IF(AND(AN983&lt;&gt;"",AN983&lt;TODAY(),M983="In corso"),"Follow-up scaduto",IF(AND(K983="Offerta",Y983="",W983&lt;&gt;"",TODAY()-W983&gt;3),"Verificare offerta","OK"))))))</f>
        <v/>
      </c>
      <c r="AM983" s="38" t="n"/>
      <c r="AN983" s="39" t="n"/>
      <c r="AO983" s="11">
        <f>IF(AND(AN983&lt;&gt;"",AN983&lt;TODAY(),M983="In corso"),1,0)</f>
        <v/>
      </c>
      <c r="AP983" s="84">
        <f>IF(B983="","",IF(OR(M983="Vinta",M983="Persa"),0,IF(AL983="Contattare subito",50,0)+IF(AL983="Follow-up scaduto",40,0)+IF(AL983="Lead in stallo",35,0)+IF(AJ983="Hot",30,IF(AJ983="Alta",20,IF(AJ983="Media",10,0)))+IF(AO983=1,10,0)+L983/10+ROW()/100000))</f>
        <v/>
      </c>
    </row>
    <row r="984">
      <c r="A984" s="2">
        <f>IF(B984="","",ROW()-1)</f>
        <v/>
      </c>
      <c r="B984" s="2" t="n"/>
      <c r="C984" s="2" t="n"/>
      <c r="D984" s="2" t="n"/>
      <c r="E984" s="2" t="n"/>
      <c r="F984" s="2" t="n"/>
      <c r="G984" s="2" t="n"/>
      <c r="H984" s="2" t="n"/>
      <c r="I984" s="2" t="n"/>
      <c r="J984" s="2" t="n"/>
      <c r="K984" s="2" t="n"/>
      <c r="L984" s="2">
        <f>IF(K984="","",IF(K984="Nuovo",1,IF(K984="Tentativo contatto",1,IF(K984="Contattato",2,IF(K984="Qualificato",4,IF(K984="Visita fissata",5,IF(K984="Visita effettuata",6,IF(K984="Trattativa",7,IF(K984="Offerta",8,IF(K984="Prenotazione",9,IF(K984="Venduto",10,""))))))))))))</f>
        <v/>
      </c>
      <c r="M984" s="2" t="n"/>
      <c r="N984" s="2">
        <f>IF(L984&gt;=4,1,0)</f>
        <v/>
      </c>
      <c r="O984" s="2">
        <f>IF(L984&gt;=6,1,0)</f>
        <v/>
      </c>
      <c r="P984" s="2">
        <f>IF(L984&gt;=7,1,0)</f>
        <v/>
      </c>
      <c r="Q984" s="2">
        <f>IF(L984&gt;=8,1,0)</f>
        <v/>
      </c>
      <c r="R984" s="2">
        <f>IF(L984&gt;=9,1,0)</f>
        <v/>
      </c>
      <c r="S984" s="2">
        <f>IF(OR(L984=10,M984="Vinta"),1,0)</f>
        <v/>
      </c>
      <c r="T984" s="2">
        <f>IF(M984="Persa",1,0)</f>
        <v/>
      </c>
      <c r="U984" s="2" t="n"/>
      <c r="V984" s="2" t="n"/>
      <c r="W984" s="2" t="n"/>
      <c r="X984" s="2" t="n"/>
      <c r="Y984" s="17" t="n"/>
      <c r="Z984" s="17" t="n"/>
      <c r="AA984" s="17" t="n"/>
      <c r="AB984" s="2" t="n"/>
      <c r="AC984" s="2">
        <f>IF(B984="","",IF(AB984="",TODAY()-B984,AB984-B984))</f>
        <v/>
      </c>
      <c r="AD984" s="2" t="n"/>
      <c r="AE984" s="2" t="n"/>
      <c r="AF984" s="2" t="n"/>
      <c r="AG984" s="37">
        <f>IF(B984="","",MAX(B984,IF(U984="",0,U984),IF(W984="",0,W984),IF(AB984="",0,AB984),IF(AN984="",0,AN984)))</f>
        <v/>
      </c>
      <c r="AH984" s="11">
        <f>IF(AG984="","",TODAY()-AG984)</f>
        <v/>
      </c>
      <c r="AI984" s="11">
        <f>IF(B984="","",MIN(100,IF(J984&gt;=300000,20,IF(J984&gt;=200000,10,5))+IF(OR(C984="Referral",C984="Passaparola"),20,IF(OR(C984="Sito web",C984="LinkedIn",C984="Email marketing"),15,10))+IF(L984&gt;=8,25,IF(L984&gt;=6,18,IF(L984&gt;=4,12,5)))+IF(AND(V984&lt;&gt;"",V984&lt;&gt;"Non risponde",V984&lt;&gt;"Non interessato"),10,0)+IF(X984="Eseguita",10,0)+IF(Z984&gt;0,15,0)))</f>
        <v/>
      </c>
      <c r="AJ984" s="11">
        <f>IF(AI984="","",IF(AI984&gt;=80,"Hot",IF(AI984&gt;=60,"Alta",IF(AI984&gt;=40,"Media","Bassa"))))</f>
        <v/>
      </c>
      <c r="AK984" s="11">
        <f>IF(B984="","",IF(U984="",TODAY()-B984,U984-B984))</f>
        <v/>
      </c>
      <c r="AL984" s="11">
        <f>IF(B984="","",IF(M984="Vinta","Chiusa - vinta",IF(M984="Persa","Chiusa - persa",IF(AND(U984="",TODAY()-B984&gt;1),"Contattare subito",IF(AND(M984="In corso",AH984&gt;7),"Lead in stallo",IF(AND(AN984&lt;&gt;"",AN984&lt;TODAY(),M984="In corso"),"Follow-up scaduto",IF(AND(K984="Offerta",Y984="",W984&lt;&gt;"",TODAY()-W984&gt;3),"Verificare offerta","OK"))))))</f>
        <v/>
      </c>
      <c r="AM984" s="38" t="n"/>
      <c r="AN984" s="39" t="n"/>
      <c r="AO984" s="11">
        <f>IF(AND(AN984&lt;&gt;"",AN984&lt;TODAY(),M984="In corso"),1,0)</f>
        <v/>
      </c>
      <c r="AP984" s="84">
        <f>IF(B984="","",IF(OR(M984="Vinta",M984="Persa"),0,IF(AL984="Contattare subito",50,0)+IF(AL984="Follow-up scaduto",40,0)+IF(AL984="Lead in stallo",35,0)+IF(AJ984="Hot",30,IF(AJ984="Alta",20,IF(AJ984="Media",10,0)))+IF(AO984=1,10,0)+L984/10+ROW()/100000))</f>
        <v/>
      </c>
    </row>
    <row r="985">
      <c r="A985" s="2">
        <f>IF(B985="","",ROW()-1)</f>
        <v/>
      </c>
      <c r="B985" s="2" t="n"/>
      <c r="C985" s="2" t="n"/>
      <c r="D985" s="2" t="n"/>
      <c r="E985" s="2" t="n"/>
      <c r="F985" s="2" t="n"/>
      <c r="G985" s="2" t="n"/>
      <c r="H985" s="2" t="n"/>
      <c r="I985" s="2" t="n"/>
      <c r="J985" s="2" t="n"/>
      <c r="K985" s="2" t="n"/>
      <c r="L985" s="2">
        <f>IF(K985="","",IF(K985="Nuovo",1,IF(K985="Tentativo contatto",1,IF(K985="Contattato",2,IF(K985="Qualificato",4,IF(K985="Visita fissata",5,IF(K985="Visita effettuata",6,IF(K985="Trattativa",7,IF(K985="Offerta",8,IF(K985="Prenotazione",9,IF(K985="Venduto",10,""))))))))))))</f>
        <v/>
      </c>
      <c r="M985" s="2" t="n"/>
      <c r="N985" s="2">
        <f>IF(L985&gt;=4,1,0)</f>
        <v/>
      </c>
      <c r="O985" s="2">
        <f>IF(L985&gt;=6,1,0)</f>
        <v/>
      </c>
      <c r="P985" s="2">
        <f>IF(L985&gt;=7,1,0)</f>
        <v/>
      </c>
      <c r="Q985" s="2">
        <f>IF(L985&gt;=8,1,0)</f>
        <v/>
      </c>
      <c r="R985" s="2">
        <f>IF(L985&gt;=9,1,0)</f>
        <v/>
      </c>
      <c r="S985" s="2">
        <f>IF(OR(L985=10,M985="Vinta"),1,0)</f>
        <v/>
      </c>
      <c r="T985" s="2">
        <f>IF(M985="Persa",1,0)</f>
        <v/>
      </c>
      <c r="U985" s="2" t="n"/>
      <c r="V985" s="2" t="n"/>
      <c r="W985" s="2" t="n"/>
      <c r="X985" s="2" t="n"/>
      <c r="Y985" s="17" t="n"/>
      <c r="Z985" s="17" t="n"/>
      <c r="AA985" s="17" t="n"/>
      <c r="AB985" s="2" t="n"/>
      <c r="AC985" s="2">
        <f>IF(B985="","",IF(AB985="",TODAY()-B985,AB985-B985))</f>
        <v/>
      </c>
      <c r="AD985" s="2" t="n"/>
      <c r="AE985" s="2" t="n"/>
      <c r="AF985" s="2" t="n"/>
      <c r="AG985" s="37">
        <f>IF(B985="","",MAX(B985,IF(U985="",0,U985),IF(W985="",0,W985),IF(AB985="",0,AB985),IF(AN985="",0,AN985)))</f>
        <v/>
      </c>
      <c r="AH985" s="11">
        <f>IF(AG985="","",TODAY()-AG985)</f>
        <v/>
      </c>
      <c r="AI985" s="11">
        <f>IF(B985="","",MIN(100,IF(J985&gt;=300000,20,IF(J985&gt;=200000,10,5))+IF(OR(C985="Referral",C985="Passaparola"),20,IF(OR(C985="Sito web",C985="LinkedIn",C985="Email marketing"),15,10))+IF(L985&gt;=8,25,IF(L985&gt;=6,18,IF(L985&gt;=4,12,5)))+IF(AND(V985&lt;&gt;"",V985&lt;&gt;"Non risponde",V985&lt;&gt;"Non interessato"),10,0)+IF(X985="Eseguita",10,0)+IF(Z985&gt;0,15,0)))</f>
        <v/>
      </c>
      <c r="AJ985" s="11">
        <f>IF(AI985="","",IF(AI985&gt;=80,"Hot",IF(AI985&gt;=60,"Alta",IF(AI985&gt;=40,"Media","Bassa"))))</f>
        <v/>
      </c>
      <c r="AK985" s="11">
        <f>IF(B985="","",IF(U985="",TODAY()-B985,U985-B985))</f>
        <v/>
      </c>
      <c r="AL985" s="11">
        <f>IF(B985="","",IF(M985="Vinta","Chiusa - vinta",IF(M985="Persa","Chiusa - persa",IF(AND(U985="",TODAY()-B985&gt;1),"Contattare subito",IF(AND(M985="In corso",AH985&gt;7),"Lead in stallo",IF(AND(AN985&lt;&gt;"",AN985&lt;TODAY(),M985="In corso"),"Follow-up scaduto",IF(AND(K985="Offerta",Y985="",W985&lt;&gt;"",TODAY()-W985&gt;3),"Verificare offerta","OK"))))))</f>
        <v/>
      </c>
      <c r="AM985" s="38" t="n"/>
      <c r="AN985" s="39" t="n"/>
      <c r="AO985" s="11">
        <f>IF(AND(AN985&lt;&gt;"",AN985&lt;TODAY(),M985="In corso"),1,0)</f>
        <v/>
      </c>
      <c r="AP985" s="84">
        <f>IF(B985="","",IF(OR(M985="Vinta",M985="Persa"),0,IF(AL985="Contattare subito",50,0)+IF(AL985="Follow-up scaduto",40,0)+IF(AL985="Lead in stallo",35,0)+IF(AJ985="Hot",30,IF(AJ985="Alta",20,IF(AJ985="Media",10,0)))+IF(AO985=1,10,0)+L985/10+ROW()/100000))</f>
        <v/>
      </c>
    </row>
    <row r="986">
      <c r="A986" s="2">
        <f>IF(B986="","",ROW()-1)</f>
        <v/>
      </c>
      <c r="B986" s="2" t="n"/>
      <c r="C986" s="2" t="n"/>
      <c r="D986" s="2" t="n"/>
      <c r="E986" s="2" t="n"/>
      <c r="F986" s="2" t="n"/>
      <c r="G986" s="2" t="n"/>
      <c r="H986" s="2" t="n"/>
      <c r="I986" s="2" t="n"/>
      <c r="J986" s="2" t="n"/>
      <c r="K986" s="2" t="n"/>
      <c r="L986" s="2">
        <f>IF(K986="","",IF(K986="Nuovo",1,IF(K986="Tentativo contatto",1,IF(K986="Contattato",2,IF(K986="Qualificato",4,IF(K986="Visita fissata",5,IF(K986="Visita effettuata",6,IF(K986="Trattativa",7,IF(K986="Offerta",8,IF(K986="Prenotazione",9,IF(K986="Venduto",10,""))))))))))))</f>
        <v/>
      </c>
      <c r="M986" s="2" t="n"/>
      <c r="N986" s="2">
        <f>IF(L986&gt;=4,1,0)</f>
        <v/>
      </c>
      <c r="O986" s="2">
        <f>IF(L986&gt;=6,1,0)</f>
        <v/>
      </c>
      <c r="P986" s="2">
        <f>IF(L986&gt;=7,1,0)</f>
        <v/>
      </c>
      <c r="Q986" s="2">
        <f>IF(L986&gt;=8,1,0)</f>
        <v/>
      </c>
      <c r="R986" s="2">
        <f>IF(L986&gt;=9,1,0)</f>
        <v/>
      </c>
      <c r="S986" s="2">
        <f>IF(OR(L986=10,M986="Vinta"),1,0)</f>
        <v/>
      </c>
      <c r="T986" s="2">
        <f>IF(M986="Persa",1,0)</f>
        <v/>
      </c>
      <c r="U986" s="2" t="n"/>
      <c r="V986" s="2" t="n"/>
      <c r="W986" s="2" t="n"/>
      <c r="X986" s="2" t="n"/>
      <c r="Y986" s="17" t="n"/>
      <c r="Z986" s="17" t="n"/>
      <c r="AA986" s="17" t="n"/>
      <c r="AB986" s="2" t="n"/>
      <c r="AC986" s="2">
        <f>IF(B986="","",IF(AB986="",TODAY()-B986,AB986-B986))</f>
        <v/>
      </c>
      <c r="AD986" s="2" t="n"/>
      <c r="AE986" s="2" t="n"/>
      <c r="AF986" s="2" t="n"/>
      <c r="AG986" s="37">
        <f>IF(B986="","",MAX(B986,IF(U986="",0,U986),IF(W986="",0,W986),IF(AB986="",0,AB986),IF(AN986="",0,AN986)))</f>
        <v/>
      </c>
      <c r="AH986" s="11">
        <f>IF(AG986="","",TODAY()-AG986)</f>
        <v/>
      </c>
      <c r="AI986" s="11">
        <f>IF(B986="","",MIN(100,IF(J986&gt;=300000,20,IF(J986&gt;=200000,10,5))+IF(OR(C986="Referral",C986="Passaparola"),20,IF(OR(C986="Sito web",C986="LinkedIn",C986="Email marketing"),15,10))+IF(L986&gt;=8,25,IF(L986&gt;=6,18,IF(L986&gt;=4,12,5)))+IF(AND(V986&lt;&gt;"",V986&lt;&gt;"Non risponde",V986&lt;&gt;"Non interessato"),10,0)+IF(X986="Eseguita",10,0)+IF(Z986&gt;0,15,0)))</f>
        <v/>
      </c>
      <c r="AJ986" s="11">
        <f>IF(AI986="","",IF(AI986&gt;=80,"Hot",IF(AI986&gt;=60,"Alta",IF(AI986&gt;=40,"Media","Bassa"))))</f>
        <v/>
      </c>
      <c r="AK986" s="11">
        <f>IF(B986="","",IF(U986="",TODAY()-B986,U986-B986))</f>
        <v/>
      </c>
      <c r="AL986" s="11">
        <f>IF(B986="","",IF(M986="Vinta","Chiusa - vinta",IF(M986="Persa","Chiusa - persa",IF(AND(U986="",TODAY()-B986&gt;1),"Contattare subito",IF(AND(M986="In corso",AH986&gt;7),"Lead in stallo",IF(AND(AN986&lt;&gt;"",AN986&lt;TODAY(),M986="In corso"),"Follow-up scaduto",IF(AND(K986="Offerta",Y986="",W986&lt;&gt;"",TODAY()-W986&gt;3),"Verificare offerta","OK"))))))</f>
        <v/>
      </c>
      <c r="AM986" s="38" t="n"/>
      <c r="AN986" s="39" t="n"/>
      <c r="AO986" s="11">
        <f>IF(AND(AN986&lt;&gt;"",AN986&lt;TODAY(),M986="In corso"),1,0)</f>
        <v/>
      </c>
      <c r="AP986" s="84">
        <f>IF(B986="","",IF(OR(M986="Vinta",M986="Persa"),0,IF(AL986="Contattare subito",50,0)+IF(AL986="Follow-up scaduto",40,0)+IF(AL986="Lead in stallo",35,0)+IF(AJ986="Hot",30,IF(AJ986="Alta",20,IF(AJ986="Media",10,0)))+IF(AO986=1,10,0)+L986/10+ROW()/100000))</f>
        <v/>
      </c>
    </row>
    <row r="987">
      <c r="A987" s="2">
        <f>IF(B987="","",ROW()-1)</f>
        <v/>
      </c>
      <c r="B987" s="2" t="n"/>
      <c r="C987" s="2" t="n"/>
      <c r="D987" s="2" t="n"/>
      <c r="E987" s="2" t="n"/>
      <c r="F987" s="2" t="n"/>
      <c r="G987" s="2" t="n"/>
      <c r="H987" s="2" t="n"/>
      <c r="I987" s="2" t="n"/>
      <c r="J987" s="2" t="n"/>
      <c r="K987" s="2" t="n"/>
      <c r="L987" s="2">
        <f>IF(K987="","",IF(K987="Nuovo",1,IF(K987="Tentativo contatto",1,IF(K987="Contattato",2,IF(K987="Qualificato",4,IF(K987="Visita fissata",5,IF(K987="Visita effettuata",6,IF(K987="Trattativa",7,IF(K987="Offerta",8,IF(K987="Prenotazione",9,IF(K987="Venduto",10,""))))))))))))</f>
        <v/>
      </c>
      <c r="M987" s="2" t="n"/>
      <c r="N987" s="2">
        <f>IF(L987&gt;=4,1,0)</f>
        <v/>
      </c>
      <c r="O987" s="2">
        <f>IF(L987&gt;=6,1,0)</f>
        <v/>
      </c>
      <c r="P987" s="2">
        <f>IF(L987&gt;=7,1,0)</f>
        <v/>
      </c>
      <c r="Q987" s="2">
        <f>IF(L987&gt;=8,1,0)</f>
        <v/>
      </c>
      <c r="R987" s="2">
        <f>IF(L987&gt;=9,1,0)</f>
        <v/>
      </c>
      <c r="S987" s="2">
        <f>IF(OR(L987=10,M987="Vinta"),1,0)</f>
        <v/>
      </c>
      <c r="T987" s="2">
        <f>IF(M987="Persa",1,0)</f>
        <v/>
      </c>
      <c r="U987" s="2" t="n"/>
      <c r="V987" s="2" t="n"/>
      <c r="W987" s="2" t="n"/>
      <c r="X987" s="2" t="n"/>
      <c r="Y987" s="17" t="n"/>
      <c r="Z987" s="17" t="n"/>
      <c r="AA987" s="17" t="n"/>
      <c r="AB987" s="2" t="n"/>
      <c r="AC987" s="2">
        <f>IF(B987="","",IF(AB987="",TODAY()-B987,AB987-B987))</f>
        <v/>
      </c>
      <c r="AD987" s="2" t="n"/>
      <c r="AE987" s="2" t="n"/>
      <c r="AF987" s="2" t="n"/>
      <c r="AG987" s="37">
        <f>IF(B987="","",MAX(B987,IF(U987="",0,U987),IF(W987="",0,W987),IF(AB987="",0,AB987),IF(AN987="",0,AN987)))</f>
        <v/>
      </c>
      <c r="AH987" s="11">
        <f>IF(AG987="","",TODAY()-AG987)</f>
        <v/>
      </c>
      <c r="AI987" s="11">
        <f>IF(B987="","",MIN(100,IF(J987&gt;=300000,20,IF(J987&gt;=200000,10,5))+IF(OR(C987="Referral",C987="Passaparola"),20,IF(OR(C987="Sito web",C987="LinkedIn",C987="Email marketing"),15,10))+IF(L987&gt;=8,25,IF(L987&gt;=6,18,IF(L987&gt;=4,12,5)))+IF(AND(V987&lt;&gt;"",V987&lt;&gt;"Non risponde",V987&lt;&gt;"Non interessato"),10,0)+IF(X987="Eseguita",10,0)+IF(Z987&gt;0,15,0)))</f>
        <v/>
      </c>
      <c r="AJ987" s="11">
        <f>IF(AI987="","",IF(AI987&gt;=80,"Hot",IF(AI987&gt;=60,"Alta",IF(AI987&gt;=40,"Media","Bassa"))))</f>
        <v/>
      </c>
      <c r="AK987" s="11">
        <f>IF(B987="","",IF(U987="",TODAY()-B987,U987-B987))</f>
        <v/>
      </c>
      <c r="AL987" s="11">
        <f>IF(B987="","",IF(M987="Vinta","Chiusa - vinta",IF(M987="Persa","Chiusa - persa",IF(AND(U987="",TODAY()-B987&gt;1),"Contattare subito",IF(AND(M987="In corso",AH987&gt;7),"Lead in stallo",IF(AND(AN987&lt;&gt;"",AN987&lt;TODAY(),M987="In corso"),"Follow-up scaduto",IF(AND(K987="Offerta",Y987="",W987&lt;&gt;"",TODAY()-W987&gt;3),"Verificare offerta","OK"))))))</f>
        <v/>
      </c>
      <c r="AM987" s="38" t="n"/>
      <c r="AN987" s="39" t="n"/>
      <c r="AO987" s="11">
        <f>IF(AND(AN987&lt;&gt;"",AN987&lt;TODAY(),M987="In corso"),1,0)</f>
        <v/>
      </c>
      <c r="AP987" s="84">
        <f>IF(B987="","",IF(OR(M987="Vinta",M987="Persa"),0,IF(AL987="Contattare subito",50,0)+IF(AL987="Follow-up scaduto",40,0)+IF(AL987="Lead in stallo",35,0)+IF(AJ987="Hot",30,IF(AJ987="Alta",20,IF(AJ987="Media",10,0)))+IF(AO987=1,10,0)+L987/10+ROW()/100000))</f>
        <v/>
      </c>
    </row>
    <row r="988">
      <c r="A988" s="2">
        <f>IF(B988="","",ROW()-1)</f>
        <v/>
      </c>
      <c r="B988" s="2" t="n"/>
      <c r="C988" s="2" t="n"/>
      <c r="D988" s="2" t="n"/>
      <c r="E988" s="2" t="n"/>
      <c r="F988" s="2" t="n"/>
      <c r="G988" s="2" t="n"/>
      <c r="H988" s="2" t="n"/>
      <c r="I988" s="2" t="n"/>
      <c r="J988" s="2" t="n"/>
      <c r="K988" s="2" t="n"/>
      <c r="L988" s="2">
        <f>IF(K988="","",IF(K988="Nuovo",1,IF(K988="Tentativo contatto",1,IF(K988="Contattato",2,IF(K988="Qualificato",4,IF(K988="Visita fissata",5,IF(K988="Visita effettuata",6,IF(K988="Trattativa",7,IF(K988="Offerta",8,IF(K988="Prenotazione",9,IF(K988="Venduto",10,""))))))))))))</f>
        <v/>
      </c>
      <c r="M988" s="2" t="n"/>
      <c r="N988" s="2">
        <f>IF(L988&gt;=4,1,0)</f>
        <v/>
      </c>
      <c r="O988" s="2">
        <f>IF(L988&gt;=6,1,0)</f>
        <v/>
      </c>
      <c r="P988" s="2">
        <f>IF(L988&gt;=7,1,0)</f>
        <v/>
      </c>
      <c r="Q988" s="2">
        <f>IF(L988&gt;=8,1,0)</f>
        <v/>
      </c>
      <c r="R988" s="2">
        <f>IF(L988&gt;=9,1,0)</f>
        <v/>
      </c>
      <c r="S988" s="2">
        <f>IF(OR(L988=10,M988="Vinta"),1,0)</f>
        <v/>
      </c>
      <c r="T988" s="2">
        <f>IF(M988="Persa",1,0)</f>
        <v/>
      </c>
      <c r="U988" s="2" t="n"/>
      <c r="V988" s="2" t="n"/>
      <c r="W988" s="2" t="n"/>
      <c r="X988" s="2" t="n"/>
      <c r="Y988" s="17" t="n"/>
      <c r="Z988" s="17" t="n"/>
      <c r="AA988" s="17" t="n"/>
      <c r="AB988" s="2" t="n"/>
      <c r="AC988" s="2">
        <f>IF(B988="","",IF(AB988="",TODAY()-B988,AB988-B988))</f>
        <v/>
      </c>
      <c r="AD988" s="2" t="n"/>
      <c r="AE988" s="2" t="n"/>
      <c r="AF988" s="2" t="n"/>
      <c r="AG988" s="37">
        <f>IF(B988="","",MAX(B988,IF(U988="",0,U988),IF(W988="",0,W988),IF(AB988="",0,AB988),IF(AN988="",0,AN988)))</f>
        <v/>
      </c>
      <c r="AH988" s="11">
        <f>IF(AG988="","",TODAY()-AG988)</f>
        <v/>
      </c>
      <c r="AI988" s="11">
        <f>IF(B988="","",MIN(100,IF(J988&gt;=300000,20,IF(J988&gt;=200000,10,5))+IF(OR(C988="Referral",C988="Passaparola"),20,IF(OR(C988="Sito web",C988="LinkedIn",C988="Email marketing"),15,10))+IF(L988&gt;=8,25,IF(L988&gt;=6,18,IF(L988&gt;=4,12,5)))+IF(AND(V988&lt;&gt;"",V988&lt;&gt;"Non risponde",V988&lt;&gt;"Non interessato"),10,0)+IF(X988="Eseguita",10,0)+IF(Z988&gt;0,15,0)))</f>
        <v/>
      </c>
      <c r="AJ988" s="11">
        <f>IF(AI988="","",IF(AI988&gt;=80,"Hot",IF(AI988&gt;=60,"Alta",IF(AI988&gt;=40,"Media","Bassa"))))</f>
        <v/>
      </c>
      <c r="AK988" s="11">
        <f>IF(B988="","",IF(U988="",TODAY()-B988,U988-B988))</f>
        <v/>
      </c>
      <c r="AL988" s="11">
        <f>IF(B988="","",IF(M988="Vinta","Chiusa - vinta",IF(M988="Persa","Chiusa - persa",IF(AND(U988="",TODAY()-B988&gt;1),"Contattare subito",IF(AND(M988="In corso",AH988&gt;7),"Lead in stallo",IF(AND(AN988&lt;&gt;"",AN988&lt;TODAY(),M988="In corso"),"Follow-up scaduto",IF(AND(K988="Offerta",Y988="",W988&lt;&gt;"",TODAY()-W988&gt;3),"Verificare offerta","OK"))))))</f>
        <v/>
      </c>
      <c r="AM988" s="38" t="n"/>
      <c r="AN988" s="39" t="n"/>
      <c r="AO988" s="11">
        <f>IF(AND(AN988&lt;&gt;"",AN988&lt;TODAY(),M988="In corso"),1,0)</f>
        <v/>
      </c>
      <c r="AP988" s="84">
        <f>IF(B988="","",IF(OR(M988="Vinta",M988="Persa"),0,IF(AL988="Contattare subito",50,0)+IF(AL988="Follow-up scaduto",40,0)+IF(AL988="Lead in stallo",35,0)+IF(AJ988="Hot",30,IF(AJ988="Alta",20,IF(AJ988="Media",10,0)))+IF(AO988=1,10,0)+L988/10+ROW()/100000))</f>
        <v/>
      </c>
    </row>
    <row r="989">
      <c r="A989" s="2">
        <f>IF(B989="","",ROW()-1)</f>
        <v/>
      </c>
      <c r="B989" s="2" t="n"/>
      <c r="C989" s="2" t="n"/>
      <c r="D989" s="2" t="n"/>
      <c r="E989" s="2" t="n"/>
      <c r="F989" s="2" t="n"/>
      <c r="G989" s="2" t="n"/>
      <c r="H989" s="2" t="n"/>
      <c r="I989" s="2" t="n"/>
      <c r="J989" s="2" t="n"/>
      <c r="K989" s="2" t="n"/>
      <c r="L989" s="2">
        <f>IF(K989="","",IF(K989="Nuovo",1,IF(K989="Tentativo contatto",1,IF(K989="Contattato",2,IF(K989="Qualificato",4,IF(K989="Visita fissata",5,IF(K989="Visita effettuata",6,IF(K989="Trattativa",7,IF(K989="Offerta",8,IF(K989="Prenotazione",9,IF(K989="Venduto",10,""))))))))))))</f>
        <v/>
      </c>
      <c r="M989" s="2" t="n"/>
      <c r="N989" s="2">
        <f>IF(L989&gt;=4,1,0)</f>
        <v/>
      </c>
      <c r="O989" s="2">
        <f>IF(L989&gt;=6,1,0)</f>
        <v/>
      </c>
      <c r="P989" s="2">
        <f>IF(L989&gt;=7,1,0)</f>
        <v/>
      </c>
      <c r="Q989" s="2">
        <f>IF(L989&gt;=8,1,0)</f>
        <v/>
      </c>
      <c r="R989" s="2">
        <f>IF(L989&gt;=9,1,0)</f>
        <v/>
      </c>
      <c r="S989" s="2">
        <f>IF(OR(L989=10,M989="Vinta"),1,0)</f>
        <v/>
      </c>
      <c r="T989" s="2">
        <f>IF(M989="Persa",1,0)</f>
        <v/>
      </c>
      <c r="U989" s="2" t="n"/>
      <c r="V989" s="2" t="n"/>
      <c r="W989" s="2" t="n"/>
      <c r="X989" s="2" t="n"/>
      <c r="Y989" s="17" t="n"/>
      <c r="Z989" s="17" t="n"/>
      <c r="AA989" s="17" t="n"/>
      <c r="AB989" s="2" t="n"/>
      <c r="AC989" s="2">
        <f>IF(B989="","",IF(AB989="",TODAY()-B989,AB989-B989))</f>
        <v/>
      </c>
      <c r="AD989" s="2" t="n"/>
      <c r="AE989" s="2" t="n"/>
      <c r="AF989" s="2" t="n"/>
      <c r="AG989" s="37">
        <f>IF(B989="","",MAX(B989,IF(U989="",0,U989),IF(W989="",0,W989),IF(AB989="",0,AB989),IF(AN989="",0,AN989)))</f>
        <v/>
      </c>
      <c r="AH989" s="11">
        <f>IF(AG989="","",TODAY()-AG989)</f>
        <v/>
      </c>
      <c r="AI989" s="11">
        <f>IF(B989="","",MIN(100,IF(J989&gt;=300000,20,IF(J989&gt;=200000,10,5))+IF(OR(C989="Referral",C989="Passaparola"),20,IF(OR(C989="Sito web",C989="LinkedIn",C989="Email marketing"),15,10))+IF(L989&gt;=8,25,IF(L989&gt;=6,18,IF(L989&gt;=4,12,5)))+IF(AND(V989&lt;&gt;"",V989&lt;&gt;"Non risponde",V989&lt;&gt;"Non interessato"),10,0)+IF(X989="Eseguita",10,0)+IF(Z989&gt;0,15,0)))</f>
        <v/>
      </c>
      <c r="AJ989" s="11">
        <f>IF(AI989="","",IF(AI989&gt;=80,"Hot",IF(AI989&gt;=60,"Alta",IF(AI989&gt;=40,"Media","Bassa"))))</f>
        <v/>
      </c>
      <c r="AK989" s="11">
        <f>IF(B989="","",IF(U989="",TODAY()-B989,U989-B989))</f>
        <v/>
      </c>
      <c r="AL989" s="11">
        <f>IF(B989="","",IF(M989="Vinta","Chiusa - vinta",IF(M989="Persa","Chiusa - persa",IF(AND(U989="",TODAY()-B989&gt;1),"Contattare subito",IF(AND(M989="In corso",AH989&gt;7),"Lead in stallo",IF(AND(AN989&lt;&gt;"",AN989&lt;TODAY(),M989="In corso"),"Follow-up scaduto",IF(AND(K989="Offerta",Y989="",W989&lt;&gt;"",TODAY()-W989&gt;3),"Verificare offerta","OK"))))))</f>
        <v/>
      </c>
      <c r="AM989" s="38" t="n"/>
      <c r="AN989" s="39" t="n"/>
      <c r="AO989" s="11">
        <f>IF(AND(AN989&lt;&gt;"",AN989&lt;TODAY(),M989="In corso"),1,0)</f>
        <v/>
      </c>
      <c r="AP989" s="84">
        <f>IF(B989="","",IF(OR(M989="Vinta",M989="Persa"),0,IF(AL989="Contattare subito",50,0)+IF(AL989="Follow-up scaduto",40,0)+IF(AL989="Lead in stallo",35,0)+IF(AJ989="Hot",30,IF(AJ989="Alta",20,IF(AJ989="Media",10,0)))+IF(AO989=1,10,0)+L989/10+ROW()/100000))</f>
        <v/>
      </c>
    </row>
    <row r="990">
      <c r="A990" s="2">
        <f>IF(B990="","",ROW()-1)</f>
        <v/>
      </c>
      <c r="B990" s="2" t="n"/>
      <c r="C990" s="2" t="n"/>
      <c r="D990" s="2" t="n"/>
      <c r="E990" s="2" t="n"/>
      <c r="F990" s="2" t="n"/>
      <c r="G990" s="2" t="n"/>
      <c r="H990" s="2" t="n"/>
      <c r="I990" s="2" t="n"/>
      <c r="J990" s="2" t="n"/>
      <c r="K990" s="2" t="n"/>
      <c r="L990" s="2">
        <f>IF(K990="","",IF(K990="Nuovo",1,IF(K990="Tentativo contatto",1,IF(K990="Contattato",2,IF(K990="Qualificato",4,IF(K990="Visita fissata",5,IF(K990="Visita effettuata",6,IF(K990="Trattativa",7,IF(K990="Offerta",8,IF(K990="Prenotazione",9,IF(K990="Venduto",10,""))))))))))))</f>
        <v/>
      </c>
      <c r="M990" s="2" t="n"/>
      <c r="N990" s="2">
        <f>IF(L990&gt;=4,1,0)</f>
        <v/>
      </c>
      <c r="O990" s="2">
        <f>IF(L990&gt;=6,1,0)</f>
        <v/>
      </c>
      <c r="P990" s="2">
        <f>IF(L990&gt;=7,1,0)</f>
        <v/>
      </c>
      <c r="Q990" s="2">
        <f>IF(L990&gt;=8,1,0)</f>
        <v/>
      </c>
      <c r="R990" s="2">
        <f>IF(L990&gt;=9,1,0)</f>
        <v/>
      </c>
      <c r="S990" s="2">
        <f>IF(OR(L990=10,M990="Vinta"),1,0)</f>
        <v/>
      </c>
      <c r="T990" s="2">
        <f>IF(M990="Persa",1,0)</f>
        <v/>
      </c>
      <c r="U990" s="2" t="n"/>
      <c r="V990" s="2" t="n"/>
      <c r="W990" s="2" t="n"/>
      <c r="X990" s="2" t="n"/>
      <c r="Y990" s="17" t="n"/>
      <c r="Z990" s="17" t="n"/>
      <c r="AA990" s="17" t="n"/>
      <c r="AB990" s="2" t="n"/>
      <c r="AC990" s="2">
        <f>IF(B990="","",IF(AB990="",TODAY()-B990,AB990-B990))</f>
        <v/>
      </c>
      <c r="AD990" s="2" t="n"/>
      <c r="AE990" s="2" t="n"/>
      <c r="AF990" s="2" t="n"/>
      <c r="AG990" s="37">
        <f>IF(B990="","",MAX(B990,IF(U990="",0,U990),IF(W990="",0,W990),IF(AB990="",0,AB990),IF(AN990="",0,AN990)))</f>
        <v/>
      </c>
      <c r="AH990" s="11">
        <f>IF(AG990="","",TODAY()-AG990)</f>
        <v/>
      </c>
      <c r="AI990" s="11">
        <f>IF(B990="","",MIN(100,IF(J990&gt;=300000,20,IF(J990&gt;=200000,10,5))+IF(OR(C990="Referral",C990="Passaparola"),20,IF(OR(C990="Sito web",C990="LinkedIn",C990="Email marketing"),15,10))+IF(L990&gt;=8,25,IF(L990&gt;=6,18,IF(L990&gt;=4,12,5)))+IF(AND(V990&lt;&gt;"",V990&lt;&gt;"Non risponde",V990&lt;&gt;"Non interessato"),10,0)+IF(X990="Eseguita",10,0)+IF(Z990&gt;0,15,0)))</f>
        <v/>
      </c>
      <c r="AJ990" s="11">
        <f>IF(AI990="","",IF(AI990&gt;=80,"Hot",IF(AI990&gt;=60,"Alta",IF(AI990&gt;=40,"Media","Bassa"))))</f>
        <v/>
      </c>
      <c r="AK990" s="11">
        <f>IF(B990="","",IF(U990="",TODAY()-B990,U990-B990))</f>
        <v/>
      </c>
      <c r="AL990" s="11">
        <f>IF(B990="","",IF(M990="Vinta","Chiusa - vinta",IF(M990="Persa","Chiusa - persa",IF(AND(U990="",TODAY()-B990&gt;1),"Contattare subito",IF(AND(M990="In corso",AH990&gt;7),"Lead in stallo",IF(AND(AN990&lt;&gt;"",AN990&lt;TODAY(),M990="In corso"),"Follow-up scaduto",IF(AND(K990="Offerta",Y990="",W990&lt;&gt;"",TODAY()-W990&gt;3),"Verificare offerta","OK"))))))</f>
        <v/>
      </c>
      <c r="AM990" s="38" t="n"/>
      <c r="AN990" s="39" t="n"/>
      <c r="AO990" s="11">
        <f>IF(AND(AN990&lt;&gt;"",AN990&lt;TODAY(),M990="In corso"),1,0)</f>
        <v/>
      </c>
      <c r="AP990" s="84">
        <f>IF(B990="","",IF(OR(M990="Vinta",M990="Persa"),0,IF(AL990="Contattare subito",50,0)+IF(AL990="Follow-up scaduto",40,0)+IF(AL990="Lead in stallo",35,0)+IF(AJ990="Hot",30,IF(AJ990="Alta",20,IF(AJ990="Media",10,0)))+IF(AO990=1,10,0)+L990/10+ROW()/100000))</f>
        <v/>
      </c>
    </row>
    <row r="991">
      <c r="A991" s="2">
        <f>IF(B991="","",ROW()-1)</f>
        <v/>
      </c>
      <c r="B991" s="2" t="n"/>
      <c r="C991" s="2" t="n"/>
      <c r="D991" s="2" t="n"/>
      <c r="E991" s="2" t="n"/>
      <c r="F991" s="2" t="n"/>
      <c r="G991" s="2" t="n"/>
      <c r="H991" s="2" t="n"/>
      <c r="I991" s="2" t="n"/>
      <c r="J991" s="2" t="n"/>
      <c r="K991" s="2" t="n"/>
      <c r="L991" s="2">
        <f>IF(K991="","",IF(K991="Nuovo",1,IF(K991="Tentativo contatto",1,IF(K991="Contattato",2,IF(K991="Qualificato",4,IF(K991="Visita fissata",5,IF(K991="Visita effettuata",6,IF(K991="Trattativa",7,IF(K991="Offerta",8,IF(K991="Prenotazione",9,IF(K991="Venduto",10,""))))))))))))</f>
        <v/>
      </c>
      <c r="M991" s="2" t="n"/>
      <c r="N991" s="2">
        <f>IF(L991&gt;=4,1,0)</f>
        <v/>
      </c>
      <c r="O991" s="2">
        <f>IF(L991&gt;=6,1,0)</f>
        <v/>
      </c>
      <c r="P991" s="2">
        <f>IF(L991&gt;=7,1,0)</f>
        <v/>
      </c>
      <c r="Q991" s="2">
        <f>IF(L991&gt;=8,1,0)</f>
        <v/>
      </c>
      <c r="R991" s="2">
        <f>IF(L991&gt;=9,1,0)</f>
        <v/>
      </c>
      <c r="S991" s="2">
        <f>IF(OR(L991=10,M991="Vinta"),1,0)</f>
        <v/>
      </c>
      <c r="T991" s="2">
        <f>IF(M991="Persa",1,0)</f>
        <v/>
      </c>
      <c r="U991" s="2" t="n"/>
      <c r="V991" s="2" t="n"/>
      <c r="W991" s="2" t="n"/>
      <c r="X991" s="2" t="n"/>
      <c r="Y991" s="17" t="n"/>
      <c r="Z991" s="17" t="n"/>
      <c r="AA991" s="17" t="n"/>
      <c r="AB991" s="2" t="n"/>
      <c r="AC991" s="2">
        <f>IF(B991="","",IF(AB991="",TODAY()-B991,AB991-B991))</f>
        <v/>
      </c>
      <c r="AD991" s="2" t="n"/>
      <c r="AE991" s="2" t="n"/>
      <c r="AF991" s="2" t="n"/>
      <c r="AG991" s="37">
        <f>IF(B991="","",MAX(B991,IF(U991="",0,U991),IF(W991="",0,W991),IF(AB991="",0,AB991),IF(AN991="",0,AN991)))</f>
        <v/>
      </c>
      <c r="AH991" s="11">
        <f>IF(AG991="","",TODAY()-AG991)</f>
        <v/>
      </c>
      <c r="AI991" s="11">
        <f>IF(B991="","",MIN(100,IF(J991&gt;=300000,20,IF(J991&gt;=200000,10,5))+IF(OR(C991="Referral",C991="Passaparola"),20,IF(OR(C991="Sito web",C991="LinkedIn",C991="Email marketing"),15,10))+IF(L991&gt;=8,25,IF(L991&gt;=6,18,IF(L991&gt;=4,12,5)))+IF(AND(V991&lt;&gt;"",V991&lt;&gt;"Non risponde",V991&lt;&gt;"Non interessato"),10,0)+IF(X991="Eseguita",10,0)+IF(Z991&gt;0,15,0)))</f>
        <v/>
      </c>
      <c r="AJ991" s="11">
        <f>IF(AI991="","",IF(AI991&gt;=80,"Hot",IF(AI991&gt;=60,"Alta",IF(AI991&gt;=40,"Media","Bassa"))))</f>
        <v/>
      </c>
      <c r="AK991" s="11">
        <f>IF(B991="","",IF(U991="",TODAY()-B991,U991-B991))</f>
        <v/>
      </c>
      <c r="AL991" s="11">
        <f>IF(B991="","",IF(M991="Vinta","Chiusa - vinta",IF(M991="Persa","Chiusa - persa",IF(AND(U991="",TODAY()-B991&gt;1),"Contattare subito",IF(AND(M991="In corso",AH991&gt;7),"Lead in stallo",IF(AND(AN991&lt;&gt;"",AN991&lt;TODAY(),M991="In corso"),"Follow-up scaduto",IF(AND(K991="Offerta",Y991="",W991&lt;&gt;"",TODAY()-W991&gt;3),"Verificare offerta","OK"))))))</f>
        <v/>
      </c>
      <c r="AM991" s="38" t="n"/>
      <c r="AN991" s="39" t="n"/>
      <c r="AO991" s="11">
        <f>IF(AND(AN991&lt;&gt;"",AN991&lt;TODAY(),M991="In corso"),1,0)</f>
        <v/>
      </c>
      <c r="AP991" s="84">
        <f>IF(B991="","",IF(OR(M991="Vinta",M991="Persa"),0,IF(AL991="Contattare subito",50,0)+IF(AL991="Follow-up scaduto",40,0)+IF(AL991="Lead in stallo",35,0)+IF(AJ991="Hot",30,IF(AJ991="Alta",20,IF(AJ991="Media",10,0)))+IF(AO991=1,10,0)+L991/10+ROW()/100000))</f>
        <v/>
      </c>
    </row>
    <row r="992">
      <c r="A992" s="2">
        <f>IF(B992="","",ROW()-1)</f>
        <v/>
      </c>
      <c r="B992" s="2" t="n"/>
      <c r="C992" s="2" t="n"/>
      <c r="D992" s="2" t="n"/>
      <c r="E992" s="2" t="n"/>
      <c r="F992" s="2" t="n"/>
      <c r="G992" s="2" t="n"/>
      <c r="H992" s="2" t="n"/>
      <c r="I992" s="2" t="n"/>
      <c r="J992" s="2" t="n"/>
      <c r="K992" s="2" t="n"/>
      <c r="L992" s="2">
        <f>IF(K992="","",IF(K992="Nuovo",1,IF(K992="Tentativo contatto",1,IF(K992="Contattato",2,IF(K992="Qualificato",4,IF(K992="Visita fissata",5,IF(K992="Visita effettuata",6,IF(K992="Trattativa",7,IF(K992="Offerta",8,IF(K992="Prenotazione",9,IF(K992="Venduto",10,""))))))))))))</f>
        <v/>
      </c>
      <c r="M992" s="2" t="n"/>
      <c r="N992" s="2">
        <f>IF(L992&gt;=4,1,0)</f>
        <v/>
      </c>
      <c r="O992" s="2">
        <f>IF(L992&gt;=6,1,0)</f>
        <v/>
      </c>
      <c r="P992" s="2">
        <f>IF(L992&gt;=7,1,0)</f>
        <v/>
      </c>
      <c r="Q992" s="2">
        <f>IF(L992&gt;=8,1,0)</f>
        <v/>
      </c>
      <c r="R992" s="2">
        <f>IF(L992&gt;=9,1,0)</f>
        <v/>
      </c>
      <c r="S992" s="2">
        <f>IF(OR(L992=10,M992="Vinta"),1,0)</f>
        <v/>
      </c>
      <c r="T992" s="2">
        <f>IF(M992="Persa",1,0)</f>
        <v/>
      </c>
      <c r="U992" s="2" t="n"/>
      <c r="V992" s="2" t="n"/>
      <c r="W992" s="2" t="n"/>
      <c r="X992" s="2" t="n"/>
      <c r="Y992" s="17" t="n"/>
      <c r="Z992" s="17" t="n"/>
      <c r="AA992" s="17" t="n"/>
      <c r="AB992" s="2" t="n"/>
      <c r="AC992" s="2">
        <f>IF(B992="","",IF(AB992="",TODAY()-B992,AB992-B992))</f>
        <v/>
      </c>
      <c r="AD992" s="2" t="n"/>
      <c r="AE992" s="2" t="n"/>
      <c r="AF992" s="2" t="n"/>
      <c r="AG992" s="37">
        <f>IF(B992="","",MAX(B992,IF(U992="",0,U992),IF(W992="",0,W992),IF(AB992="",0,AB992),IF(AN992="",0,AN992)))</f>
        <v/>
      </c>
      <c r="AH992" s="11">
        <f>IF(AG992="","",TODAY()-AG992)</f>
        <v/>
      </c>
      <c r="AI992" s="11">
        <f>IF(B992="","",MIN(100,IF(J992&gt;=300000,20,IF(J992&gt;=200000,10,5))+IF(OR(C992="Referral",C992="Passaparola"),20,IF(OR(C992="Sito web",C992="LinkedIn",C992="Email marketing"),15,10))+IF(L992&gt;=8,25,IF(L992&gt;=6,18,IF(L992&gt;=4,12,5)))+IF(AND(V992&lt;&gt;"",V992&lt;&gt;"Non risponde",V992&lt;&gt;"Non interessato"),10,0)+IF(X992="Eseguita",10,0)+IF(Z992&gt;0,15,0)))</f>
        <v/>
      </c>
      <c r="AJ992" s="11">
        <f>IF(AI992="","",IF(AI992&gt;=80,"Hot",IF(AI992&gt;=60,"Alta",IF(AI992&gt;=40,"Media","Bassa"))))</f>
        <v/>
      </c>
      <c r="AK992" s="11">
        <f>IF(B992="","",IF(U992="",TODAY()-B992,U992-B992))</f>
        <v/>
      </c>
      <c r="AL992" s="11">
        <f>IF(B992="","",IF(M992="Vinta","Chiusa - vinta",IF(M992="Persa","Chiusa - persa",IF(AND(U992="",TODAY()-B992&gt;1),"Contattare subito",IF(AND(M992="In corso",AH992&gt;7),"Lead in stallo",IF(AND(AN992&lt;&gt;"",AN992&lt;TODAY(),M992="In corso"),"Follow-up scaduto",IF(AND(K992="Offerta",Y992="",W992&lt;&gt;"",TODAY()-W992&gt;3),"Verificare offerta","OK"))))))</f>
        <v/>
      </c>
      <c r="AM992" s="38" t="n"/>
      <c r="AN992" s="39" t="n"/>
      <c r="AO992" s="11">
        <f>IF(AND(AN992&lt;&gt;"",AN992&lt;TODAY(),M992="In corso"),1,0)</f>
        <v/>
      </c>
      <c r="AP992" s="84">
        <f>IF(B992="","",IF(OR(M992="Vinta",M992="Persa"),0,IF(AL992="Contattare subito",50,0)+IF(AL992="Follow-up scaduto",40,0)+IF(AL992="Lead in stallo",35,0)+IF(AJ992="Hot",30,IF(AJ992="Alta",20,IF(AJ992="Media",10,0)))+IF(AO992=1,10,0)+L992/10+ROW()/100000))</f>
        <v/>
      </c>
    </row>
    <row r="993">
      <c r="A993" s="2">
        <f>IF(B993="","",ROW()-1)</f>
        <v/>
      </c>
      <c r="B993" s="2" t="n"/>
      <c r="C993" s="2" t="n"/>
      <c r="D993" s="2" t="n"/>
      <c r="E993" s="2" t="n"/>
      <c r="F993" s="2" t="n"/>
      <c r="G993" s="2" t="n"/>
      <c r="H993" s="2" t="n"/>
      <c r="I993" s="2" t="n"/>
      <c r="J993" s="2" t="n"/>
      <c r="K993" s="2" t="n"/>
      <c r="L993" s="2">
        <f>IF(K993="","",IF(K993="Nuovo",1,IF(K993="Tentativo contatto",1,IF(K993="Contattato",2,IF(K993="Qualificato",4,IF(K993="Visita fissata",5,IF(K993="Visita effettuata",6,IF(K993="Trattativa",7,IF(K993="Offerta",8,IF(K993="Prenotazione",9,IF(K993="Venduto",10,""))))))))))))</f>
        <v/>
      </c>
      <c r="M993" s="2" t="n"/>
      <c r="N993" s="2">
        <f>IF(L993&gt;=4,1,0)</f>
        <v/>
      </c>
      <c r="O993" s="2">
        <f>IF(L993&gt;=6,1,0)</f>
        <v/>
      </c>
      <c r="P993" s="2">
        <f>IF(L993&gt;=7,1,0)</f>
        <v/>
      </c>
      <c r="Q993" s="2">
        <f>IF(L993&gt;=8,1,0)</f>
        <v/>
      </c>
      <c r="R993" s="2">
        <f>IF(L993&gt;=9,1,0)</f>
        <v/>
      </c>
      <c r="S993" s="2">
        <f>IF(OR(L993=10,M993="Vinta"),1,0)</f>
        <v/>
      </c>
      <c r="T993" s="2">
        <f>IF(M993="Persa",1,0)</f>
        <v/>
      </c>
      <c r="U993" s="2" t="n"/>
      <c r="V993" s="2" t="n"/>
      <c r="W993" s="2" t="n"/>
      <c r="X993" s="2" t="n"/>
      <c r="Y993" s="17" t="n"/>
      <c r="Z993" s="17" t="n"/>
      <c r="AA993" s="17" t="n"/>
      <c r="AB993" s="2" t="n"/>
      <c r="AC993" s="2">
        <f>IF(B993="","",IF(AB993="",TODAY()-B993,AB993-B993))</f>
        <v/>
      </c>
      <c r="AD993" s="2" t="n"/>
      <c r="AE993" s="2" t="n"/>
      <c r="AF993" s="2" t="n"/>
      <c r="AG993" s="37">
        <f>IF(B993="","",MAX(B993,IF(U993="",0,U993),IF(W993="",0,W993),IF(AB993="",0,AB993),IF(AN993="",0,AN993)))</f>
        <v/>
      </c>
      <c r="AH993" s="11">
        <f>IF(AG993="","",TODAY()-AG993)</f>
        <v/>
      </c>
      <c r="AI993" s="11">
        <f>IF(B993="","",MIN(100,IF(J993&gt;=300000,20,IF(J993&gt;=200000,10,5))+IF(OR(C993="Referral",C993="Passaparola"),20,IF(OR(C993="Sito web",C993="LinkedIn",C993="Email marketing"),15,10))+IF(L993&gt;=8,25,IF(L993&gt;=6,18,IF(L993&gt;=4,12,5)))+IF(AND(V993&lt;&gt;"",V993&lt;&gt;"Non risponde",V993&lt;&gt;"Non interessato"),10,0)+IF(X993="Eseguita",10,0)+IF(Z993&gt;0,15,0)))</f>
        <v/>
      </c>
      <c r="AJ993" s="11">
        <f>IF(AI993="","",IF(AI993&gt;=80,"Hot",IF(AI993&gt;=60,"Alta",IF(AI993&gt;=40,"Media","Bassa"))))</f>
        <v/>
      </c>
      <c r="AK993" s="11">
        <f>IF(B993="","",IF(U993="",TODAY()-B993,U993-B993))</f>
        <v/>
      </c>
      <c r="AL993" s="11">
        <f>IF(B993="","",IF(M993="Vinta","Chiusa - vinta",IF(M993="Persa","Chiusa - persa",IF(AND(U993="",TODAY()-B993&gt;1),"Contattare subito",IF(AND(M993="In corso",AH993&gt;7),"Lead in stallo",IF(AND(AN993&lt;&gt;"",AN993&lt;TODAY(),M993="In corso"),"Follow-up scaduto",IF(AND(K993="Offerta",Y993="",W993&lt;&gt;"",TODAY()-W993&gt;3),"Verificare offerta","OK"))))))</f>
        <v/>
      </c>
      <c r="AM993" s="38" t="n"/>
      <c r="AN993" s="39" t="n"/>
      <c r="AO993" s="11">
        <f>IF(AND(AN993&lt;&gt;"",AN993&lt;TODAY(),M993="In corso"),1,0)</f>
        <v/>
      </c>
      <c r="AP993" s="84">
        <f>IF(B993="","",IF(OR(M993="Vinta",M993="Persa"),0,IF(AL993="Contattare subito",50,0)+IF(AL993="Follow-up scaduto",40,0)+IF(AL993="Lead in stallo",35,0)+IF(AJ993="Hot",30,IF(AJ993="Alta",20,IF(AJ993="Media",10,0)))+IF(AO993=1,10,0)+L993/10+ROW()/100000))</f>
        <v/>
      </c>
    </row>
    <row r="994">
      <c r="A994" s="2">
        <f>IF(B994="","",ROW()-1)</f>
        <v/>
      </c>
      <c r="B994" s="2" t="n"/>
      <c r="C994" s="2" t="n"/>
      <c r="D994" s="2" t="n"/>
      <c r="E994" s="2" t="n"/>
      <c r="F994" s="2" t="n"/>
      <c r="G994" s="2" t="n"/>
      <c r="H994" s="2" t="n"/>
      <c r="I994" s="2" t="n"/>
      <c r="J994" s="2" t="n"/>
      <c r="K994" s="2" t="n"/>
      <c r="L994" s="2">
        <f>IF(K994="","",IF(K994="Nuovo",1,IF(K994="Tentativo contatto",1,IF(K994="Contattato",2,IF(K994="Qualificato",4,IF(K994="Visita fissata",5,IF(K994="Visita effettuata",6,IF(K994="Trattativa",7,IF(K994="Offerta",8,IF(K994="Prenotazione",9,IF(K994="Venduto",10,""))))))))))))</f>
        <v/>
      </c>
      <c r="M994" s="2" t="n"/>
      <c r="N994" s="2">
        <f>IF(L994&gt;=4,1,0)</f>
        <v/>
      </c>
      <c r="O994" s="2">
        <f>IF(L994&gt;=6,1,0)</f>
        <v/>
      </c>
      <c r="P994" s="2">
        <f>IF(L994&gt;=7,1,0)</f>
        <v/>
      </c>
      <c r="Q994" s="2">
        <f>IF(L994&gt;=8,1,0)</f>
        <v/>
      </c>
      <c r="R994" s="2">
        <f>IF(L994&gt;=9,1,0)</f>
        <v/>
      </c>
      <c r="S994" s="2">
        <f>IF(OR(L994=10,M994="Vinta"),1,0)</f>
        <v/>
      </c>
      <c r="T994" s="2">
        <f>IF(M994="Persa",1,0)</f>
        <v/>
      </c>
      <c r="U994" s="2" t="n"/>
      <c r="V994" s="2" t="n"/>
      <c r="W994" s="2" t="n"/>
      <c r="X994" s="2" t="n"/>
      <c r="Y994" s="17" t="n"/>
      <c r="Z994" s="17" t="n"/>
      <c r="AA994" s="17" t="n"/>
      <c r="AB994" s="2" t="n"/>
      <c r="AC994" s="2">
        <f>IF(B994="","",IF(AB994="",TODAY()-B994,AB994-B994))</f>
        <v/>
      </c>
      <c r="AD994" s="2" t="n"/>
      <c r="AE994" s="2" t="n"/>
      <c r="AF994" s="2" t="n"/>
      <c r="AG994" s="37">
        <f>IF(B994="","",MAX(B994,IF(U994="",0,U994),IF(W994="",0,W994),IF(AB994="",0,AB994),IF(AN994="",0,AN994)))</f>
        <v/>
      </c>
      <c r="AH994" s="11">
        <f>IF(AG994="","",TODAY()-AG994)</f>
        <v/>
      </c>
      <c r="AI994" s="11">
        <f>IF(B994="","",MIN(100,IF(J994&gt;=300000,20,IF(J994&gt;=200000,10,5))+IF(OR(C994="Referral",C994="Passaparola"),20,IF(OR(C994="Sito web",C994="LinkedIn",C994="Email marketing"),15,10))+IF(L994&gt;=8,25,IF(L994&gt;=6,18,IF(L994&gt;=4,12,5)))+IF(AND(V994&lt;&gt;"",V994&lt;&gt;"Non risponde",V994&lt;&gt;"Non interessato"),10,0)+IF(X994="Eseguita",10,0)+IF(Z994&gt;0,15,0)))</f>
        <v/>
      </c>
      <c r="AJ994" s="11">
        <f>IF(AI994="","",IF(AI994&gt;=80,"Hot",IF(AI994&gt;=60,"Alta",IF(AI994&gt;=40,"Media","Bassa"))))</f>
        <v/>
      </c>
      <c r="AK994" s="11">
        <f>IF(B994="","",IF(U994="",TODAY()-B994,U994-B994))</f>
        <v/>
      </c>
      <c r="AL994" s="11">
        <f>IF(B994="","",IF(M994="Vinta","Chiusa - vinta",IF(M994="Persa","Chiusa - persa",IF(AND(U994="",TODAY()-B994&gt;1),"Contattare subito",IF(AND(M994="In corso",AH994&gt;7),"Lead in stallo",IF(AND(AN994&lt;&gt;"",AN994&lt;TODAY(),M994="In corso"),"Follow-up scaduto",IF(AND(K994="Offerta",Y994="",W994&lt;&gt;"",TODAY()-W994&gt;3),"Verificare offerta","OK"))))))</f>
        <v/>
      </c>
      <c r="AM994" s="38" t="n"/>
      <c r="AN994" s="39" t="n"/>
      <c r="AO994" s="11">
        <f>IF(AND(AN994&lt;&gt;"",AN994&lt;TODAY(),M994="In corso"),1,0)</f>
        <v/>
      </c>
      <c r="AP994" s="84">
        <f>IF(B994="","",IF(OR(M994="Vinta",M994="Persa"),0,IF(AL994="Contattare subito",50,0)+IF(AL994="Follow-up scaduto",40,0)+IF(AL994="Lead in stallo",35,0)+IF(AJ994="Hot",30,IF(AJ994="Alta",20,IF(AJ994="Media",10,0)))+IF(AO994=1,10,0)+L994/10+ROW()/100000))</f>
        <v/>
      </c>
    </row>
    <row r="995">
      <c r="A995" s="2">
        <f>IF(B995="","",ROW()-1)</f>
        <v/>
      </c>
      <c r="B995" s="2" t="n"/>
      <c r="C995" s="2" t="n"/>
      <c r="D995" s="2" t="n"/>
      <c r="E995" s="2" t="n"/>
      <c r="F995" s="2" t="n"/>
      <c r="G995" s="2" t="n"/>
      <c r="H995" s="2" t="n"/>
      <c r="I995" s="2" t="n"/>
      <c r="J995" s="2" t="n"/>
      <c r="K995" s="2" t="n"/>
      <c r="L995" s="2">
        <f>IF(K995="","",IF(K995="Nuovo",1,IF(K995="Tentativo contatto",1,IF(K995="Contattato",2,IF(K995="Qualificato",4,IF(K995="Visita fissata",5,IF(K995="Visita effettuata",6,IF(K995="Trattativa",7,IF(K995="Offerta",8,IF(K995="Prenotazione",9,IF(K995="Venduto",10,""))))))))))))</f>
        <v/>
      </c>
      <c r="M995" s="2" t="n"/>
      <c r="N995" s="2">
        <f>IF(L995&gt;=4,1,0)</f>
        <v/>
      </c>
      <c r="O995" s="2">
        <f>IF(L995&gt;=6,1,0)</f>
        <v/>
      </c>
      <c r="P995" s="2">
        <f>IF(L995&gt;=7,1,0)</f>
        <v/>
      </c>
      <c r="Q995" s="2">
        <f>IF(L995&gt;=8,1,0)</f>
        <v/>
      </c>
      <c r="R995" s="2">
        <f>IF(L995&gt;=9,1,0)</f>
        <v/>
      </c>
      <c r="S995" s="2">
        <f>IF(OR(L995=10,M995="Vinta"),1,0)</f>
        <v/>
      </c>
      <c r="T995" s="2">
        <f>IF(M995="Persa",1,0)</f>
        <v/>
      </c>
      <c r="U995" s="2" t="n"/>
      <c r="V995" s="2" t="n"/>
      <c r="W995" s="2" t="n"/>
      <c r="X995" s="2" t="n"/>
      <c r="Y995" s="17" t="n"/>
      <c r="Z995" s="17" t="n"/>
      <c r="AA995" s="17" t="n"/>
      <c r="AB995" s="2" t="n"/>
      <c r="AC995" s="2">
        <f>IF(B995="","",IF(AB995="",TODAY()-B995,AB995-B995))</f>
        <v/>
      </c>
      <c r="AD995" s="2" t="n"/>
      <c r="AE995" s="2" t="n"/>
      <c r="AF995" s="2" t="n"/>
      <c r="AG995" s="37">
        <f>IF(B995="","",MAX(B995,IF(U995="",0,U995),IF(W995="",0,W995),IF(AB995="",0,AB995),IF(AN995="",0,AN995)))</f>
        <v/>
      </c>
      <c r="AH995" s="11">
        <f>IF(AG995="","",TODAY()-AG995)</f>
        <v/>
      </c>
      <c r="AI995" s="11">
        <f>IF(B995="","",MIN(100,IF(J995&gt;=300000,20,IF(J995&gt;=200000,10,5))+IF(OR(C995="Referral",C995="Passaparola"),20,IF(OR(C995="Sito web",C995="LinkedIn",C995="Email marketing"),15,10))+IF(L995&gt;=8,25,IF(L995&gt;=6,18,IF(L995&gt;=4,12,5)))+IF(AND(V995&lt;&gt;"",V995&lt;&gt;"Non risponde",V995&lt;&gt;"Non interessato"),10,0)+IF(X995="Eseguita",10,0)+IF(Z995&gt;0,15,0)))</f>
        <v/>
      </c>
      <c r="AJ995" s="11">
        <f>IF(AI995="","",IF(AI995&gt;=80,"Hot",IF(AI995&gt;=60,"Alta",IF(AI995&gt;=40,"Media","Bassa"))))</f>
        <v/>
      </c>
      <c r="AK995" s="11">
        <f>IF(B995="","",IF(U995="",TODAY()-B995,U995-B995))</f>
        <v/>
      </c>
      <c r="AL995" s="11">
        <f>IF(B995="","",IF(M995="Vinta","Chiusa - vinta",IF(M995="Persa","Chiusa - persa",IF(AND(U995="",TODAY()-B995&gt;1),"Contattare subito",IF(AND(M995="In corso",AH995&gt;7),"Lead in stallo",IF(AND(AN995&lt;&gt;"",AN995&lt;TODAY(),M995="In corso"),"Follow-up scaduto",IF(AND(K995="Offerta",Y995="",W995&lt;&gt;"",TODAY()-W995&gt;3),"Verificare offerta","OK"))))))</f>
        <v/>
      </c>
      <c r="AM995" s="38" t="n"/>
      <c r="AN995" s="39" t="n"/>
      <c r="AO995" s="11">
        <f>IF(AND(AN995&lt;&gt;"",AN995&lt;TODAY(),M995="In corso"),1,0)</f>
        <v/>
      </c>
      <c r="AP995" s="84">
        <f>IF(B995="","",IF(OR(M995="Vinta",M995="Persa"),0,IF(AL995="Contattare subito",50,0)+IF(AL995="Follow-up scaduto",40,0)+IF(AL995="Lead in stallo",35,0)+IF(AJ995="Hot",30,IF(AJ995="Alta",20,IF(AJ995="Media",10,0)))+IF(AO995=1,10,0)+L995/10+ROW()/100000))</f>
        <v/>
      </c>
    </row>
    <row r="996">
      <c r="A996" s="2">
        <f>IF(B996="","",ROW()-1)</f>
        <v/>
      </c>
      <c r="B996" s="2" t="n"/>
      <c r="C996" s="2" t="n"/>
      <c r="D996" s="2" t="n"/>
      <c r="E996" s="2" t="n"/>
      <c r="F996" s="2" t="n"/>
      <c r="G996" s="2" t="n"/>
      <c r="H996" s="2" t="n"/>
      <c r="I996" s="2" t="n"/>
      <c r="J996" s="2" t="n"/>
      <c r="K996" s="2" t="n"/>
      <c r="L996" s="2">
        <f>IF(K996="","",IF(K996="Nuovo",1,IF(K996="Tentativo contatto",1,IF(K996="Contattato",2,IF(K996="Qualificato",4,IF(K996="Visita fissata",5,IF(K996="Visita effettuata",6,IF(K996="Trattativa",7,IF(K996="Offerta",8,IF(K996="Prenotazione",9,IF(K996="Venduto",10,""))))))))))))</f>
        <v/>
      </c>
      <c r="M996" s="2" t="n"/>
      <c r="N996" s="2">
        <f>IF(L996&gt;=4,1,0)</f>
        <v/>
      </c>
      <c r="O996" s="2">
        <f>IF(L996&gt;=6,1,0)</f>
        <v/>
      </c>
      <c r="P996" s="2">
        <f>IF(L996&gt;=7,1,0)</f>
        <v/>
      </c>
      <c r="Q996" s="2">
        <f>IF(L996&gt;=8,1,0)</f>
        <v/>
      </c>
      <c r="R996" s="2">
        <f>IF(L996&gt;=9,1,0)</f>
        <v/>
      </c>
      <c r="S996" s="2">
        <f>IF(OR(L996=10,M996="Vinta"),1,0)</f>
        <v/>
      </c>
      <c r="T996" s="2">
        <f>IF(M996="Persa",1,0)</f>
        <v/>
      </c>
      <c r="U996" s="2" t="n"/>
      <c r="V996" s="2" t="n"/>
      <c r="W996" s="2" t="n"/>
      <c r="X996" s="2" t="n"/>
      <c r="Y996" s="17" t="n"/>
      <c r="Z996" s="17" t="n"/>
      <c r="AA996" s="17" t="n"/>
      <c r="AB996" s="2" t="n"/>
      <c r="AC996" s="2">
        <f>IF(B996="","",IF(AB996="",TODAY()-B996,AB996-B996))</f>
        <v/>
      </c>
      <c r="AD996" s="2" t="n"/>
      <c r="AE996" s="2" t="n"/>
      <c r="AF996" s="2" t="n"/>
      <c r="AG996" s="37">
        <f>IF(B996="","",MAX(B996,IF(U996="",0,U996),IF(W996="",0,W996),IF(AB996="",0,AB996),IF(AN996="",0,AN996)))</f>
        <v/>
      </c>
      <c r="AH996" s="11">
        <f>IF(AG996="","",TODAY()-AG996)</f>
        <v/>
      </c>
      <c r="AI996" s="11">
        <f>IF(B996="","",MIN(100,IF(J996&gt;=300000,20,IF(J996&gt;=200000,10,5))+IF(OR(C996="Referral",C996="Passaparola"),20,IF(OR(C996="Sito web",C996="LinkedIn",C996="Email marketing"),15,10))+IF(L996&gt;=8,25,IF(L996&gt;=6,18,IF(L996&gt;=4,12,5)))+IF(AND(V996&lt;&gt;"",V996&lt;&gt;"Non risponde",V996&lt;&gt;"Non interessato"),10,0)+IF(X996="Eseguita",10,0)+IF(Z996&gt;0,15,0)))</f>
        <v/>
      </c>
      <c r="AJ996" s="11">
        <f>IF(AI996="","",IF(AI996&gt;=80,"Hot",IF(AI996&gt;=60,"Alta",IF(AI996&gt;=40,"Media","Bassa"))))</f>
        <v/>
      </c>
      <c r="AK996" s="11">
        <f>IF(B996="","",IF(U996="",TODAY()-B996,U996-B996))</f>
        <v/>
      </c>
      <c r="AL996" s="11">
        <f>IF(B996="","",IF(M996="Vinta","Chiusa - vinta",IF(M996="Persa","Chiusa - persa",IF(AND(U996="",TODAY()-B996&gt;1),"Contattare subito",IF(AND(M996="In corso",AH996&gt;7),"Lead in stallo",IF(AND(AN996&lt;&gt;"",AN996&lt;TODAY(),M996="In corso"),"Follow-up scaduto",IF(AND(K996="Offerta",Y996="",W996&lt;&gt;"",TODAY()-W996&gt;3),"Verificare offerta","OK"))))))</f>
        <v/>
      </c>
      <c r="AM996" s="38" t="n"/>
      <c r="AN996" s="39" t="n"/>
      <c r="AO996" s="11">
        <f>IF(AND(AN996&lt;&gt;"",AN996&lt;TODAY(),M996="In corso"),1,0)</f>
        <v/>
      </c>
      <c r="AP996" s="84">
        <f>IF(B996="","",IF(OR(M996="Vinta",M996="Persa"),0,IF(AL996="Contattare subito",50,0)+IF(AL996="Follow-up scaduto",40,0)+IF(AL996="Lead in stallo",35,0)+IF(AJ996="Hot",30,IF(AJ996="Alta",20,IF(AJ996="Media",10,0)))+IF(AO996=1,10,0)+L996/10+ROW()/100000))</f>
        <v/>
      </c>
    </row>
    <row r="997">
      <c r="A997" s="2">
        <f>IF(B997="","",ROW()-1)</f>
        <v/>
      </c>
      <c r="B997" s="2" t="n"/>
      <c r="C997" s="2" t="n"/>
      <c r="D997" s="2" t="n"/>
      <c r="E997" s="2" t="n"/>
      <c r="F997" s="2" t="n"/>
      <c r="G997" s="2" t="n"/>
      <c r="H997" s="2" t="n"/>
      <c r="I997" s="2" t="n"/>
      <c r="J997" s="2" t="n"/>
      <c r="K997" s="2" t="n"/>
      <c r="L997" s="2">
        <f>IF(K997="","",IF(K997="Nuovo",1,IF(K997="Tentativo contatto",1,IF(K997="Contattato",2,IF(K997="Qualificato",4,IF(K997="Visita fissata",5,IF(K997="Visita effettuata",6,IF(K997="Trattativa",7,IF(K997="Offerta",8,IF(K997="Prenotazione",9,IF(K997="Venduto",10,""))))))))))))</f>
        <v/>
      </c>
      <c r="M997" s="2" t="n"/>
      <c r="N997" s="2">
        <f>IF(L997&gt;=4,1,0)</f>
        <v/>
      </c>
      <c r="O997" s="2">
        <f>IF(L997&gt;=6,1,0)</f>
        <v/>
      </c>
      <c r="P997" s="2">
        <f>IF(L997&gt;=7,1,0)</f>
        <v/>
      </c>
      <c r="Q997" s="2">
        <f>IF(L997&gt;=8,1,0)</f>
        <v/>
      </c>
      <c r="R997" s="2">
        <f>IF(L997&gt;=9,1,0)</f>
        <v/>
      </c>
      <c r="S997" s="2">
        <f>IF(OR(L997=10,M997="Vinta"),1,0)</f>
        <v/>
      </c>
      <c r="T997" s="2">
        <f>IF(M997="Persa",1,0)</f>
        <v/>
      </c>
      <c r="U997" s="2" t="n"/>
      <c r="V997" s="2" t="n"/>
      <c r="W997" s="2" t="n"/>
      <c r="X997" s="2" t="n"/>
      <c r="Y997" s="17" t="n"/>
      <c r="Z997" s="17" t="n"/>
      <c r="AA997" s="17" t="n"/>
      <c r="AB997" s="2" t="n"/>
      <c r="AC997" s="2">
        <f>IF(B997="","",IF(AB997="",TODAY()-B997,AB997-B997))</f>
        <v/>
      </c>
      <c r="AD997" s="2" t="n"/>
      <c r="AE997" s="2" t="n"/>
      <c r="AF997" s="2" t="n"/>
      <c r="AG997" s="37">
        <f>IF(B997="","",MAX(B997,IF(U997="",0,U997),IF(W997="",0,W997),IF(AB997="",0,AB997),IF(AN997="",0,AN997)))</f>
        <v/>
      </c>
      <c r="AH997" s="11">
        <f>IF(AG997="","",TODAY()-AG997)</f>
        <v/>
      </c>
      <c r="AI997" s="11">
        <f>IF(B997="","",MIN(100,IF(J997&gt;=300000,20,IF(J997&gt;=200000,10,5))+IF(OR(C997="Referral",C997="Passaparola"),20,IF(OR(C997="Sito web",C997="LinkedIn",C997="Email marketing"),15,10))+IF(L997&gt;=8,25,IF(L997&gt;=6,18,IF(L997&gt;=4,12,5)))+IF(AND(V997&lt;&gt;"",V997&lt;&gt;"Non risponde",V997&lt;&gt;"Non interessato"),10,0)+IF(X997="Eseguita",10,0)+IF(Z997&gt;0,15,0)))</f>
        <v/>
      </c>
      <c r="AJ997" s="11">
        <f>IF(AI997="","",IF(AI997&gt;=80,"Hot",IF(AI997&gt;=60,"Alta",IF(AI997&gt;=40,"Media","Bassa"))))</f>
        <v/>
      </c>
      <c r="AK997" s="11">
        <f>IF(B997="","",IF(U997="",TODAY()-B997,U997-B997))</f>
        <v/>
      </c>
      <c r="AL997" s="11">
        <f>IF(B997="","",IF(M997="Vinta","Chiusa - vinta",IF(M997="Persa","Chiusa - persa",IF(AND(U997="",TODAY()-B997&gt;1),"Contattare subito",IF(AND(M997="In corso",AH997&gt;7),"Lead in stallo",IF(AND(AN997&lt;&gt;"",AN997&lt;TODAY(),M997="In corso"),"Follow-up scaduto",IF(AND(K997="Offerta",Y997="",W997&lt;&gt;"",TODAY()-W997&gt;3),"Verificare offerta","OK"))))))</f>
        <v/>
      </c>
      <c r="AM997" s="38" t="n"/>
      <c r="AN997" s="39" t="n"/>
      <c r="AO997" s="11">
        <f>IF(AND(AN997&lt;&gt;"",AN997&lt;TODAY(),M997="In corso"),1,0)</f>
        <v/>
      </c>
      <c r="AP997" s="84">
        <f>IF(B997="","",IF(OR(M997="Vinta",M997="Persa"),0,IF(AL997="Contattare subito",50,0)+IF(AL997="Follow-up scaduto",40,0)+IF(AL997="Lead in stallo",35,0)+IF(AJ997="Hot",30,IF(AJ997="Alta",20,IF(AJ997="Media",10,0)))+IF(AO997=1,10,0)+L997/10+ROW()/100000))</f>
        <v/>
      </c>
    </row>
    <row r="998">
      <c r="A998" s="2">
        <f>IF(B998="","",ROW()-1)</f>
        <v/>
      </c>
      <c r="B998" s="2" t="n"/>
      <c r="C998" s="2" t="n"/>
      <c r="D998" s="2" t="n"/>
      <c r="E998" s="2" t="n"/>
      <c r="F998" s="2" t="n"/>
      <c r="G998" s="2" t="n"/>
      <c r="H998" s="2" t="n"/>
      <c r="I998" s="2" t="n"/>
      <c r="J998" s="2" t="n"/>
      <c r="K998" s="2" t="n"/>
      <c r="L998" s="2">
        <f>IF(K998="","",IF(K998="Nuovo",1,IF(K998="Tentativo contatto",1,IF(K998="Contattato",2,IF(K998="Qualificato",4,IF(K998="Visita fissata",5,IF(K998="Visita effettuata",6,IF(K998="Trattativa",7,IF(K998="Offerta",8,IF(K998="Prenotazione",9,IF(K998="Venduto",10,""))))))))))))</f>
        <v/>
      </c>
      <c r="M998" s="2" t="n"/>
      <c r="N998" s="2">
        <f>IF(L998&gt;=4,1,0)</f>
        <v/>
      </c>
      <c r="O998" s="2">
        <f>IF(L998&gt;=6,1,0)</f>
        <v/>
      </c>
      <c r="P998" s="2">
        <f>IF(L998&gt;=7,1,0)</f>
        <v/>
      </c>
      <c r="Q998" s="2">
        <f>IF(L998&gt;=8,1,0)</f>
        <v/>
      </c>
      <c r="R998" s="2">
        <f>IF(L998&gt;=9,1,0)</f>
        <v/>
      </c>
      <c r="S998" s="2">
        <f>IF(OR(L998=10,M998="Vinta"),1,0)</f>
        <v/>
      </c>
      <c r="T998" s="2">
        <f>IF(M998="Persa",1,0)</f>
        <v/>
      </c>
      <c r="U998" s="2" t="n"/>
      <c r="V998" s="2" t="n"/>
      <c r="W998" s="2" t="n"/>
      <c r="X998" s="2" t="n"/>
      <c r="Y998" s="17" t="n"/>
      <c r="Z998" s="17" t="n"/>
      <c r="AA998" s="17" t="n"/>
      <c r="AB998" s="2" t="n"/>
      <c r="AC998" s="2">
        <f>IF(B998="","",IF(AB998="",TODAY()-B998,AB998-B998))</f>
        <v/>
      </c>
      <c r="AD998" s="2" t="n"/>
      <c r="AE998" s="2" t="n"/>
      <c r="AF998" s="2" t="n"/>
      <c r="AG998" s="37">
        <f>IF(B998="","",MAX(B998,IF(U998="",0,U998),IF(W998="",0,W998),IF(AB998="",0,AB998),IF(AN998="",0,AN998)))</f>
        <v/>
      </c>
      <c r="AH998" s="11">
        <f>IF(AG998="","",TODAY()-AG998)</f>
        <v/>
      </c>
      <c r="AI998" s="11">
        <f>IF(B998="","",MIN(100,IF(J998&gt;=300000,20,IF(J998&gt;=200000,10,5))+IF(OR(C998="Referral",C998="Passaparola"),20,IF(OR(C998="Sito web",C998="LinkedIn",C998="Email marketing"),15,10))+IF(L998&gt;=8,25,IF(L998&gt;=6,18,IF(L998&gt;=4,12,5)))+IF(AND(V998&lt;&gt;"",V998&lt;&gt;"Non risponde",V998&lt;&gt;"Non interessato"),10,0)+IF(X998="Eseguita",10,0)+IF(Z998&gt;0,15,0)))</f>
        <v/>
      </c>
      <c r="AJ998" s="11">
        <f>IF(AI998="","",IF(AI998&gt;=80,"Hot",IF(AI998&gt;=60,"Alta",IF(AI998&gt;=40,"Media","Bassa"))))</f>
        <v/>
      </c>
      <c r="AK998" s="11">
        <f>IF(B998="","",IF(U998="",TODAY()-B998,U998-B998))</f>
        <v/>
      </c>
      <c r="AL998" s="11">
        <f>IF(B998="","",IF(M998="Vinta","Chiusa - vinta",IF(M998="Persa","Chiusa - persa",IF(AND(U998="",TODAY()-B998&gt;1),"Contattare subito",IF(AND(M998="In corso",AH998&gt;7),"Lead in stallo",IF(AND(AN998&lt;&gt;"",AN998&lt;TODAY(),M998="In corso"),"Follow-up scaduto",IF(AND(K998="Offerta",Y998="",W998&lt;&gt;"",TODAY()-W998&gt;3),"Verificare offerta","OK"))))))</f>
        <v/>
      </c>
      <c r="AM998" s="38" t="n"/>
      <c r="AN998" s="39" t="n"/>
      <c r="AO998" s="11">
        <f>IF(AND(AN998&lt;&gt;"",AN998&lt;TODAY(),M998="In corso"),1,0)</f>
        <v/>
      </c>
      <c r="AP998" s="84">
        <f>IF(B998="","",IF(OR(M998="Vinta",M998="Persa"),0,IF(AL998="Contattare subito",50,0)+IF(AL998="Follow-up scaduto",40,0)+IF(AL998="Lead in stallo",35,0)+IF(AJ998="Hot",30,IF(AJ998="Alta",20,IF(AJ998="Media",10,0)))+IF(AO998=1,10,0)+L998/10+ROW()/100000))</f>
        <v/>
      </c>
    </row>
    <row r="999">
      <c r="A999" s="2">
        <f>IF(B999="","",ROW()-1)</f>
        <v/>
      </c>
      <c r="B999" s="2" t="n"/>
      <c r="C999" s="2" t="n"/>
      <c r="D999" s="2" t="n"/>
      <c r="E999" s="2" t="n"/>
      <c r="F999" s="2" t="n"/>
      <c r="G999" s="2" t="n"/>
      <c r="H999" s="2" t="n"/>
      <c r="I999" s="2" t="n"/>
      <c r="J999" s="2" t="n"/>
      <c r="K999" s="2" t="n"/>
      <c r="L999" s="2">
        <f>IF(K999="","",IF(K999="Nuovo",1,IF(K999="Tentativo contatto",1,IF(K999="Contattato",2,IF(K999="Qualificato",4,IF(K999="Visita fissata",5,IF(K999="Visita effettuata",6,IF(K999="Trattativa",7,IF(K999="Offerta",8,IF(K999="Prenotazione",9,IF(K999="Venduto",10,""))))))))))))</f>
        <v/>
      </c>
      <c r="M999" s="2" t="n"/>
      <c r="N999" s="2">
        <f>IF(L999&gt;=4,1,0)</f>
        <v/>
      </c>
      <c r="O999" s="2">
        <f>IF(L999&gt;=6,1,0)</f>
        <v/>
      </c>
      <c r="P999" s="2">
        <f>IF(L999&gt;=7,1,0)</f>
        <v/>
      </c>
      <c r="Q999" s="2">
        <f>IF(L999&gt;=8,1,0)</f>
        <v/>
      </c>
      <c r="R999" s="2">
        <f>IF(L999&gt;=9,1,0)</f>
        <v/>
      </c>
      <c r="S999" s="2">
        <f>IF(OR(L999=10,M999="Vinta"),1,0)</f>
        <v/>
      </c>
      <c r="T999" s="2">
        <f>IF(M999="Persa",1,0)</f>
        <v/>
      </c>
      <c r="U999" s="2" t="n"/>
      <c r="V999" s="2" t="n"/>
      <c r="W999" s="2" t="n"/>
      <c r="X999" s="2" t="n"/>
      <c r="Y999" s="17" t="n"/>
      <c r="Z999" s="17" t="n"/>
      <c r="AA999" s="17" t="n"/>
      <c r="AB999" s="2" t="n"/>
      <c r="AC999" s="2">
        <f>IF(B999="","",IF(AB999="",TODAY()-B999,AB999-B999))</f>
        <v/>
      </c>
      <c r="AD999" s="2" t="n"/>
      <c r="AE999" s="2" t="n"/>
      <c r="AF999" s="2" t="n"/>
      <c r="AG999" s="37">
        <f>IF(B999="","",MAX(B999,IF(U999="",0,U999),IF(W999="",0,W999),IF(AB999="",0,AB999),IF(AN999="",0,AN999)))</f>
        <v/>
      </c>
      <c r="AH999" s="11">
        <f>IF(AG999="","",TODAY()-AG999)</f>
        <v/>
      </c>
      <c r="AI999" s="11">
        <f>IF(B999="","",MIN(100,IF(J999&gt;=300000,20,IF(J999&gt;=200000,10,5))+IF(OR(C999="Referral",C999="Passaparola"),20,IF(OR(C999="Sito web",C999="LinkedIn",C999="Email marketing"),15,10))+IF(L999&gt;=8,25,IF(L999&gt;=6,18,IF(L999&gt;=4,12,5)))+IF(AND(V999&lt;&gt;"",V999&lt;&gt;"Non risponde",V999&lt;&gt;"Non interessato"),10,0)+IF(X999="Eseguita",10,0)+IF(Z999&gt;0,15,0)))</f>
        <v/>
      </c>
      <c r="AJ999" s="11">
        <f>IF(AI999="","",IF(AI999&gt;=80,"Hot",IF(AI999&gt;=60,"Alta",IF(AI999&gt;=40,"Media","Bassa"))))</f>
        <v/>
      </c>
      <c r="AK999" s="11">
        <f>IF(B999="","",IF(U999="",TODAY()-B999,U999-B999))</f>
        <v/>
      </c>
      <c r="AL999" s="11">
        <f>IF(B999="","",IF(M999="Vinta","Chiusa - vinta",IF(M999="Persa","Chiusa - persa",IF(AND(U999="",TODAY()-B999&gt;1),"Contattare subito",IF(AND(M999="In corso",AH999&gt;7),"Lead in stallo",IF(AND(AN999&lt;&gt;"",AN999&lt;TODAY(),M999="In corso"),"Follow-up scaduto",IF(AND(K999="Offerta",Y999="",W999&lt;&gt;"",TODAY()-W999&gt;3),"Verificare offerta","OK"))))))</f>
        <v/>
      </c>
      <c r="AM999" s="38" t="n"/>
      <c r="AN999" s="39" t="n"/>
      <c r="AO999" s="11">
        <f>IF(AND(AN999&lt;&gt;"",AN999&lt;TODAY(),M999="In corso"),1,0)</f>
        <v/>
      </c>
      <c r="AP999" s="84">
        <f>IF(B999="","",IF(OR(M999="Vinta",M999="Persa"),0,IF(AL999="Contattare subito",50,0)+IF(AL999="Follow-up scaduto",40,0)+IF(AL999="Lead in stallo",35,0)+IF(AJ999="Hot",30,IF(AJ999="Alta",20,IF(AJ999="Media",10,0)))+IF(AO999=1,10,0)+L999/10+ROW()/100000))</f>
        <v/>
      </c>
    </row>
    <row r="1000">
      <c r="A1000" s="2">
        <f>IF(B1000="","",ROW()-1)</f>
        <v/>
      </c>
      <c r="B1000" s="2" t="n"/>
      <c r="C1000" s="2" t="n"/>
      <c r="D1000" s="2" t="n"/>
      <c r="E1000" s="2" t="n"/>
      <c r="F1000" s="2" t="n"/>
      <c r="G1000" s="2" t="n"/>
      <c r="H1000" s="2" t="n"/>
      <c r="I1000" s="2" t="n"/>
      <c r="J1000" s="2" t="n"/>
      <c r="K1000" s="2" t="n"/>
      <c r="L1000" s="2">
        <f>IF(K1000="","",IF(K1000="Nuovo",1,IF(K1000="Tentativo contatto",1,IF(K1000="Contattato",2,IF(K1000="Qualificato",4,IF(K1000="Visita fissata",5,IF(K1000="Visita effettuata",6,IF(K1000="Trattativa",7,IF(K1000="Offerta",8,IF(K1000="Prenotazione",9,IF(K1000="Venduto",10,""))))))))))))</f>
        <v/>
      </c>
      <c r="M1000" s="2" t="n"/>
      <c r="N1000" s="2">
        <f>IF(L1000&gt;=4,1,0)</f>
        <v/>
      </c>
      <c r="O1000" s="2">
        <f>IF(L1000&gt;=6,1,0)</f>
        <v/>
      </c>
      <c r="P1000" s="2">
        <f>IF(L1000&gt;=7,1,0)</f>
        <v/>
      </c>
      <c r="Q1000" s="2">
        <f>IF(L1000&gt;=8,1,0)</f>
        <v/>
      </c>
      <c r="R1000" s="2">
        <f>IF(L1000&gt;=9,1,0)</f>
        <v/>
      </c>
      <c r="S1000" s="2">
        <f>IF(OR(L1000=10,M1000="Vinta"),1,0)</f>
        <v/>
      </c>
      <c r="T1000" s="2">
        <f>IF(M1000="Persa",1,0)</f>
        <v/>
      </c>
      <c r="U1000" s="2" t="n"/>
      <c r="V1000" s="2" t="n"/>
      <c r="W1000" s="2" t="n"/>
      <c r="X1000" s="2" t="n"/>
      <c r="Y1000" s="17" t="n"/>
      <c r="Z1000" s="17" t="n"/>
      <c r="AA1000" s="17" t="n"/>
      <c r="AB1000" s="2" t="n"/>
      <c r="AC1000" s="2">
        <f>IF(B1000="","",IF(AB1000="",TODAY()-B1000,AB1000-B1000))</f>
        <v/>
      </c>
      <c r="AD1000" s="2" t="n"/>
      <c r="AE1000" s="2" t="n"/>
      <c r="AF1000" s="2" t="n"/>
      <c r="AG1000" s="37">
        <f>IF(B1000="","",MAX(B1000,IF(U1000="",0,U1000),IF(W1000="",0,W1000),IF(AB1000="",0,AB1000),IF(AN1000="",0,AN1000)))</f>
        <v/>
      </c>
      <c r="AH1000" s="11">
        <f>IF(AG1000="","",TODAY()-AG1000)</f>
        <v/>
      </c>
      <c r="AI1000" s="11">
        <f>IF(B1000="","",MIN(100,IF(J1000&gt;=300000,20,IF(J1000&gt;=200000,10,5))+IF(OR(C1000="Referral",C1000="Passaparola"),20,IF(OR(C1000="Sito web",C1000="LinkedIn",C1000="Email marketing"),15,10))+IF(L1000&gt;=8,25,IF(L1000&gt;=6,18,IF(L1000&gt;=4,12,5)))+IF(AND(V1000&lt;&gt;"",V1000&lt;&gt;"Non risponde",V1000&lt;&gt;"Non interessato"),10,0)+IF(X1000="Eseguita",10,0)+IF(Z1000&gt;0,15,0)))</f>
        <v/>
      </c>
      <c r="AJ1000" s="11">
        <f>IF(AI1000="","",IF(AI1000&gt;=80,"Hot",IF(AI1000&gt;=60,"Alta",IF(AI1000&gt;=40,"Media","Bassa"))))</f>
        <v/>
      </c>
      <c r="AK1000" s="11">
        <f>IF(B1000="","",IF(U1000="",TODAY()-B1000,U1000-B1000))</f>
        <v/>
      </c>
      <c r="AL1000" s="11">
        <f>IF(B1000="","",IF(M1000="Vinta","Chiusa - vinta",IF(M1000="Persa","Chiusa - persa",IF(AND(U1000="",TODAY()-B1000&gt;1),"Contattare subito",IF(AND(M1000="In corso",AH1000&gt;7),"Lead in stallo",IF(AND(AN1000&lt;&gt;"",AN1000&lt;TODAY(),M1000="In corso"),"Follow-up scaduto",IF(AND(K1000="Offerta",Y1000="",W1000&lt;&gt;"",TODAY()-W1000&gt;3),"Verificare offerta","OK"))))))</f>
        <v/>
      </c>
      <c r="AM1000" s="38" t="n"/>
      <c r="AN1000" s="39" t="n"/>
      <c r="AO1000" s="11">
        <f>IF(AND(AN1000&lt;&gt;"",AN1000&lt;TODAY(),M1000="In corso"),1,0)</f>
        <v/>
      </c>
      <c r="AP1000" s="84">
        <f>IF(B1000="","",IF(OR(M1000="Vinta",M1000="Persa"),0,IF(AL1000="Contattare subito",50,0)+IF(AL1000="Follow-up scaduto",40,0)+IF(AL1000="Lead in stallo",35,0)+IF(AJ1000="Hot",30,IF(AJ1000="Alta",20,IF(AJ1000="Media",10,0)))+IF(AO1000=1,10,0)+L1000/10+ROW()/100000))</f>
        <v/>
      </c>
    </row>
  </sheetData>
  <autoFilter ref="A1:AP1000"/>
  <conditionalFormatting sqref="M2:M1000">
    <cfRule type="expression" priority="1" dxfId="0" stopIfTrue="1">
      <formula>M2="Vinta"</formula>
    </cfRule>
    <cfRule type="expression" priority="2" dxfId="1" stopIfTrue="1">
      <formula>M2="Persa"</formula>
    </cfRule>
  </conditionalFormatting>
  <conditionalFormatting sqref="K2:K1000">
    <cfRule type="expression" priority="3" dxfId="0" stopIfTrue="1">
      <formula>K2="Venduto"</formula>
    </cfRule>
  </conditionalFormatting>
  <conditionalFormatting sqref="AJ2:AJ1000">
    <cfRule type="expression" priority="4" dxfId="2" stopIfTrue="1">
      <formula>AJ2="Hot"</formula>
    </cfRule>
    <cfRule type="expression" priority="5" dxfId="3" stopIfTrue="1">
      <formula>AJ2="Alta"</formula>
    </cfRule>
  </conditionalFormatting>
  <conditionalFormatting sqref="AL2:AL1000">
    <cfRule type="expression" priority="6" dxfId="1" stopIfTrue="1">
      <formula>OR(AL2="Contattare subito",AL2="Follow-up scaduto",AL2="Lead in stallo")</formula>
    </cfRule>
    <cfRule type="expression" priority="8" dxfId="0" stopIfTrue="1">
      <formula>AL2="OK"</formula>
    </cfRule>
  </conditionalFormatting>
  <conditionalFormatting sqref="AK2:AK1000">
    <cfRule type="expression" priority="7" dxfId="4" stopIfTrue="1">
      <formula>AK2&gt;1</formula>
    </cfRule>
  </conditionalFormatting>
  <conditionalFormatting sqref="AP2:AP1000">
    <cfRule type="colorScale" priority="9">
      <colorScale>
        <cfvo type="min"/>
        <cfvo type="percentile" val="50"/>
        <cfvo type="max"/>
        <color rgb="00FFFFFF"/>
        <color rgb="00FDE7DD"/>
        <color rgb="00D65024"/>
      </colorScale>
    </cfRule>
  </conditionalFormatting>
  <dataValidations count="8">
    <dataValidation sqref="C2:C1000" showDropDown="0" showInputMessage="0" showErrorMessage="0" allowBlank="1" type="list">
      <formula1>=Liste!$A$2:$A$13</formula1>
    </dataValidation>
    <dataValidation sqref="K2:K1000" showDropDown="0" showInputMessage="0" showErrorMessage="0" allowBlank="1" type="list">
      <formula1>=Liste!$B$2:$B$11</formula1>
    </dataValidation>
    <dataValidation sqref="M2:M1000" showDropDown="0" showInputMessage="0" showErrorMessage="0" allowBlank="1" type="list">
      <formula1>=Liste!$C$2:$C$4</formula1>
    </dataValidation>
    <dataValidation sqref="V2:V1000" showDropDown="0" showInputMessage="0" showErrorMessage="0" allowBlank="1" type="list">
      <formula1>=Liste!$D$2:$D$6</formula1>
    </dataValidation>
    <dataValidation sqref="X2:X1000" showDropDown="0" showInputMessage="0" showErrorMessage="0" allowBlank="1" type="list">
      <formula1>=Liste!$E$2:$E$7</formula1>
    </dataValidation>
    <dataValidation sqref="I2:I1000" showDropDown="0" showInputMessage="0" showErrorMessage="0" allowBlank="1" type="list">
      <formula1>=Liste!$F$2:$F$8</formula1>
    </dataValidation>
    <dataValidation sqref="AD2:AD1000" showDropDown="0" showInputMessage="0" showErrorMessage="0" allowBlank="1" type="list">
      <formula1>=Liste!$G$2:$G$7</formula1>
    </dataValidation>
    <dataValidation sqref="AM2:AM1000" showDropDown="0" showInputMessage="0" showErrorMessage="0" allowBlank="1" type="list">
      <formula1>=Liste!$H$2:$H$9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3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26" customWidth="1" min="4" max="4"/>
    <col width="18" customWidth="1" min="5" max="5"/>
    <col width="18" customWidth="1" min="6" max="6"/>
    <col width="24" customWidth="1" min="7" max="7"/>
    <col width="18" customWidth="1" min="8" max="8"/>
    <col width="18" customWidth="1" min="10" max="10"/>
    <col width="16" customWidth="1" min="11" max="11"/>
    <col width="16" customWidth="1" min="12" max="12"/>
    <col width="14" customWidth="1" min="13" max="13"/>
    <col width="16" customWidth="1" min="14" max="14"/>
  </cols>
  <sheetData>
    <row r="1">
      <c r="A1" s="85" t="inlineStr">
        <is>
          <t>Dashboard Lead-to-Sale | Freesbe</t>
        </is>
      </c>
      <c r="B1" s="86" t="n"/>
      <c r="C1" s="86" t="n"/>
      <c r="D1" s="86" t="n"/>
      <c r="E1" s="86" t="n"/>
      <c r="F1" s="86" t="n"/>
      <c r="G1" s="86" t="n"/>
      <c r="H1" s="64" t="n"/>
    </row>
    <row r="2">
      <c r="A2" s="2" t="n"/>
      <c r="B2" s="2" t="n"/>
      <c r="C2" s="2" t="n"/>
      <c r="D2" s="2" t="n"/>
      <c r="E2" s="2" t="n"/>
      <c r="F2" s="2" t="n"/>
      <c r="G2" s="2" t="n"/>
    </row>
    <row r="3">
      <c r="A3" s="41" t="inlineStr">
        <is>
          <t>Periodo dal</t>
        </is>
      </c>
      <c r="B3" s="42" t="n">
        <v>46082</v>
      </c>
      <c r="C3" s="2" t="n"/>
      <c r="D3" s="2" t="n"/>
      <c r="E3" s="2" t="n"/>
      <c r="F3" s="2" t="n"/>
      <c r="G3" s="43" t="inlineStr">
        <is>
          <t>KPI operativi</t>
        </is>
      </c>
      <c r="H3" s="87" t="n"/>
    </row>
    <row r="4">
      <c r="A4" s="41" t="inlineStr">
        <is>
          <t>Periodo al</t>
        </is>
      </c>
      <c r="B4" s="42" t="n">
        <v>46112</v>
      </c>
      <c r="C4" s="2" t="n"/>
      <c r="D4" s="2" t="n"/>
      <c r="E4" s="2" t="n"/>
      <c r="F4" s="2" t="n"/>
      <c r="G4" s="44" t="inlineStr">
        <is>
          <t>Lead Hot/Alta priorità</t>
        </is>
      </c>
      <c r="H4" s="88">
        <f>COUNTIF(Lead_Tracker!$AJ$2:$AJ$1000,"Hot")+COUNTIF(Lead_Tracker!$AJ$2:$AJ$1000,"Alta")</f>
        <v/>
      </c>
    </row>
    <row r="5">
      <c r="A5" s="41" t="inlineStr">
        <is>
          <t>Spesa marketing periodo (€)</t>
        </is>
      </c>
      <c r="B5" s="46" t="n">
        <v>5000</v>
      </c>
      <c r="C5" s="2" t="n"/>
      <c r="D5" s="2" t="n"/>
      <c r="E5" s="2" t="n"/>
      <c r="F5" s="2" t="n"/>
      <c r="G5" s="44" t="inlineStr">
        <is>
          <t>Lead in stallo</t>
        </is>
      </c>
      <c r="H5" s="88">
        <f>COUNTIF(Lead_Tracker!$AL$2:$AL$1000,"Lead in stallo")</f>
        <v/>
      </c>
    </row>
    <row r="6">
      <c r="A6" s="2" t="n"/>
      <c r="B6" s="2" t="n"/>
      <c r="C6" s="2" t="n"/>
      <c r="D6" s="2" t="n"/>
      <c r="E6" s="2" t="n"/>
      <c r="F6" s="2" t="n"/>
      <c r="G6" s="44" t="inlineStr">
        <is>
          <t>Follow-up scaduti</t>
        </is>
      </c>
      <c r="H6" s="88">
        <f>COUNTIF(Lead_Tracker!$AO$2:$AO$1000,1)</f>
        <v/>
      </c>
    </row>
    <row r="7">
      <c r="A7" s="44" t="inlineStr">
        <is>
          <t>Lead totali</t>
        </is>
      </c>
      <c r="B7" s="88">
        <f>COUNTIFS(Lead_Tracker!$B$2:$B$1000,"&gt;="&amp;$B$3,Lead_Tracker!$B$2:$B$1000,"&lt;="&amp;$B$4)</f>
        <v/>
      </c>
      <c r="C7" s="2" t="n"/>
      <c r="D7" s="44" t="inlineStr">
        <is>
          <t>Tasso contatto / lead</t>
        </is>
      </c>
      <c r="E7" s="89">
        <f>IFERROR(B8/B7,0)</f>
        <v/>
      </c>
      <c r="F7" s="2" t="n"/>
      <c r="G7" s="44" t="inlineStr">
        <is>
          <t>SLA medio primo contatto</t>
        </is>
      </c>
      <c r="H7" s="90">
        <f>IFERROR(AVERAGEIF(Lead_Tracker!$AK$2:$AK$1000,"&gt;=0",Lead_Tracker!$AK$2:$AK$1000),0)</f>
        <v/>
      </c>
    </row>
    <row r="8">
      <c r="A8" s="44" t="inlineStr">
        <is>
          <t>Lead contattati</t>
        </is>
      </c>
      <c r="B8" s="88">
        <f>SUMPRODUCT((Lead_Tracker!$B$2:$B$1000&gt;=$B$3)*(Lead_Tracker!$B$2:$B$1000&lt;=$B$4)*(Lead_Tracker!$L$2:$L$1000&gt;=2))</f>
        <v/>
      </c>
      <c r="C8" s="2" t="n"/>
      <c r="D8" s="44" t="inlineStr">
        <is>
          <t>Tasso qualifica / lead</t>
        </is>
      </c>
      <c r="E8" s="89">
        <f>IFERROR(B9/B7,0)</f>
        <v/>
      </c>
      <c r="F8" s="2" t="n"/>
      <c r="G8" s="44" t="inlineStr">
        <is>
          <t>Lead score medio</t>
        </is>
      </c>
      <c r="H8" s="90">
        <f>IFERROR(AVERAGEIF(Lead_Tracker!$AI$2:$AI$1000,"&gt;0",Lead_Tracker!$AI$2:$AI$1000),0)</f>
        <v/>
      </c>
    </row>
    <row r="9">
      <c r="A9" s="44" t="inlineStr">
        <is>
          <t>Lead qualificati</t>
        </is>
      </c>
      <c r="B9" s="88">
        <f>SUMPRODUCT((Lead_Tracker!$B$2:$B$1000&gt;=$B$3)*(Lead_Tracker!$B$2:$B$1000&lt;=$B$4)*(Lead_Tracker!$N$2:$N$1000=1))</f>
        <v/>
      </c>
      <c r="C9" s="2" t="n"/>
      <c r="D9" s="44" t="inlineStr">
        <is>
          <t>Tasso visita / qualificati</t>
        </is>
      </c>
      <c r="E9" s="89">
        <f>IFERROR(B10/B9,0)</f>
        <v/>
      </c>
      <c r="F9" s="2" t="n"/>
      <c r="G9" s="2" t="n"/>
    </row>
    <row r="10">
      <c r="A10" s="44" t="inlineStr">
        <is>
          <t>Visite effettuate</t>
        </is>
      </c>
      <c r="B10" s="88">
        <f>SUMPRODUCT((Lead_Tracker!$B$2:$B$1000&gt;=$B$3)*(Lead_Tracker!$B$2:$B$1000&lt;=$B$4)*(Lead_Tracker!$O$2:$O$1000=1))</f>
        <v/>
      </c>
      <c r="C10" s="2" t="n"/>
      <c r="D10" s="44" t="inlineStr">
        <is>
          <t>Tasso trattativa / visite</t>
        </is>
      </c>
      <c r="E10" s="89">
        <f>IFERROR(B11/B10,0)</f>
        <v/>
      </c>
      <c r="F10" s="2" t="n"/>
      <c r="G10" s="2" t="n"/>
      <c r="J10" s="69" t="inlineStr">
        <is>
          <t>Obiettivi</t>
        </is>
      </c>
    </row>
    <row r="11">
      <c r="A11" s="44" t="inlineStr">
        <is>
          <t>Trattative aperte</t>
        </is>
      </c>
      <c r="B11" s="88">
        <f>SUMPRODUCT((Lead_Tracker!$B$2:$B$1000&gt;=$B$3)*(Lead_Tracker!$B$2:$B$1000&lt;=$B$4)*(Lead_Tracker!$P$2:$P$1000=1)*(Lead_Tracker!$M$2:$M$1000&lt;&gt;"Persa"))</f>
        <v/>
      </c>
      <c r="C11" s="2" t="n"/>
      <c r="D11" s="44" t="inlineStr">
        <is>
          <t>Tasso vendita / lead</t>
        </is>
      </c>
      <c r="E11" s="89">
        <f>IFERROR(B14/B7,0)</f>
        <v/>
      </c>
      <c r="F11" s="2" t="n"/>
      <c r="G11" s="2" t="n"/>
      <c r="J11" s="79" t="inlineStr">
        <is>
          <t>KPI</t>
        </is>
      </c>
      <c r="K11" s="79" t="inlineStr">
        <is>
          <t>Target</t>
        </is>
      </c>
      <c r="L11" s="79" t="inlineStr">
        <is>
          <t>Actual</t>
        </is>
      </c>
      <c r="M11" s="79" t="inlineStr">
        <is>
          <t>Avanzamento</t>
        </is>
      </c>
      <c r="N11" s="79" t="inlineStr">
        <is>
          <t>Semaforo</t>
        </is>
      </c>
    </row>
    <row r="12">
      <c r="A12" s="44" t="inlineStr">
        <is>
          <t>Offerte presentate</t>
        </is>
      </c>
      <c r="B12" s="88">
        <f>SUMPRODUCT((Lead_Tracker!$B$2:$B$1000&gt;=$B$3)*(Lead_Tracker!$B$2:$B$1000&lt;=$B$4)*(Lead_Tracker!$Q$2:$Q$1000=1))</f>
        <v/>
      </c>
      <c r="C12" s="2" t="n"/>
      <c r="D12" s="44" t="inlineStr">
        <is>
          <t>Tasso vendita / trattative</t>
        </is>
      </c>
      <c r="E12" s="89">
        <f>IFERROR(B14/B11,0)</f>
        <v/>
      </c>
      <c r="F12" s="2" t="n"/>
      <c r="G12" s="2" t="n"/>
      <c r="J12" s="91" t="inlineStr">
        <is>
          <t>Lead</t>
        </is>
      </c>
      <c r="K12" s="92" t="n">
        <v>60</v>
      </c>
      <c r="L12" s="93">
        <f>B7</f>
        <v/>
      </c>
      <c r="M12" s="94">
        <f>IFERROR(L12/K12,0)</f>
        <v/>
      </c>
      <c r="N12">
        <f>IF(M12&gt;=1,"OK",IF(M12&gt;=0.7,"Attenzione","Critico"))</f>
        <v/>
      </c>
    </row>
    <row r="13">
      <c r="A13" s="44" t="inlineStr">
        <is>
          <t>Prenotazioni</t>
        </is>
      </c>
      <c r="B13" s="88">
        <f>SUMPRODUCT((Lead_Tracker!$B$2:$B$1000&gt;=$B$3)*(Lead_Tracker!$B$2:$B$1000&lt;=$B$4)*(Lead_Tracker!$R$2:$R$1000=1))</f>
        <v/>
      </c>
      <c r="C13" s="2" t="n"/>
      <c r="D13" s="44" t="inlineStr">
        <is>
          <t>Costo per lead</t>
        </is>
      </c>
      <c r="E13" s="95">
        <f>IFERROR($B$5/B7,0)</f>
        <v/>
      </c>
      <c r="F13" s="2" t="n"/>
      <c r="G13" s="2" t="n"/>
      <c r="J13" s="91" t="inlineStr">
        <is>
          <t>Visite</t>
        </is>
      </c>
      <c r="K13" s="92" t="n">
        <v>20</v>
      </c>
      <c r="L13" s="93">
        <f>B10</f>
        <v/>
      </c>
      <c r="M13" s="94">
        <f>IFERROR(L13/K13,0)</f>
        <v/>
      </c>
      <c r="N13">
        <f>IF(M13&gt;=1,"OK",IF(M13&gt;=0.7,"Attenzione","Critico"))</f>
        <v/>
      </c>
    </row>
    <row r="14">
      <c r="A14" s="44" t="inlineStr">
        <is>
          <t>Vendite chiuse</t>
        </is>
      </c>
      <c r="B14" s="88">
        <f>SUMPRODUCT((Lead_Tracker!$B$2:$B$1000&gt;=$B$3)*(Lead_Tracker!$B$2:$B$1000&lt;=$B$4)*(Lead_Tracker!$S$2:$S$1000=1))</f>
        <v/>
      </c>
      <c r="C14" s="2" t="n"/>
      <c r="D14" s="44" t="inlineStr">
        <is>
          <t>Costo per visita</t>
        </is>
      </c>
      <c r="E14" s="95">
        <f>IFERROR($B$5/B10,0)</f>
        <v/>
      </c>
      <c r="F14" s="2" t="n"/>
      <c r="G14" s="2" t="n"/>
      <c r="J14" s="91" t="inlineStr">
        <is>
          <t>Vendite</t>
        </is>
      </c>
      <c r="K14" s="92" t="n">
        <v>6</v>
      </c>
      <c r="L14" s="93">
        <f>B14</f>
        <v/>
      </c>
      <c r="M14" s="94">
        <f>IFERROR(L14/K14,0)</f>
        <v/>
      </c>
      <c r="N14">
        <f>IF(M14&gt;=1,"OK",IF(M14&gt;=0.7,"Attenzione","Critico"))</f>
        <v/>
      </c>
    </row>
    <row r="15">
      <c r="A15" s="44" t="inlineStr">
        <is>
          <t>Lead persi</t>
        </is>
      </c>
      <c r="B15" s="88">
        <f>SUMPRODUCT((Lead_Tracker!$B$2:$B$1000&gt;=$B$3)*(Lead_Tracker!$B$2:$B$1000&lt;=$B$4)*(Lead_Tracker!$T$2:$T$1000=1))</f>
        <v/>
      </c>
      <c r="C15" s="2" t="n"/>
      <c r="D15" s="44" t="inlineStr">
        <is>
          <t>Costo per vendita</t>
        </is>
      </c>
      <c r="E15" s="95">
        <f>IFERROR($B$5/B14,0)</f>
        <v/>
      </c>
      <c r="F15" s="2" t="n"/>
      <c r="G15" s="2" t="n"/>
      <c r="J15" s="91" t="inlineStr">
        <is>
          <t>Valore pipeline (€)</t>
        </is>
      </c>
      <c r="K15" s="96" t="n">
        <v>500000</v>
      </c>
      <c r="L15" s="97">
        <f>E16</f>
        <v/>
      </c>
      <c r="M15" s="94">
        <f>IFERROR(L15/K15,0)</f>
        <v/>
      </c>
      <c r="N15">
        <f>IF(M15&gt;=1,"OK",IF(M15&gt;=0.7,"Attenzione","Critico"))</f>
        <v/>
      </c>
    </row>
    <row r="16">
      <c r="A16" s="2" t="n"/>
      <c r="B16" s="2" t="n"/>
      <c r="C16" s="2" t="n"/>
      <c r="D16" s="44" t="inlineStr">
        <is>
          <t>Valore pipeline aperta</t>
        </is>
      </c>
      <c r="E16" s="95">
        <f>SUMPRODUCT((Lead_Tracker!$B$2:$B$1000&gt;=$B$3)*(Lead_Tracker!$B$2:$B$1000&lt;=$B$4)*(Lead_Tracker!$M$2:$M$1000="In corso")*(Lead_Tracker!$P$2:$P$1000=1)*Lead_Tracker!$AA$2:$AA$1000)</f>
        <v/>
      </c>
      <c r="F16" s="2" t="n"/>
      <c r="G16" s="2" t="n"/>
    </row>
    <row r="17">
      <c r="A17" s="2" t="n"/>
      <c r="B17" s="2" t="n"/>
      <c r="C17" s="2" t="n"/>
      <c r="D17" s="44" t="inlineStr">
        <is>
          <t>Valore vendite chiuse</t>
        </is>
      </c>
      <c r="E17" s="95">
        <f>SUMPRODUCT((Lead_Tracker!$B$2:$B$1000&gt;=$B$3)*(Lead_Tracker!$B$2:$B$1000&lt;=$B$4)*(Lead_Tracker!$S$2:$S$1000=1)*Lead_Tracker!$AA$2:$AA$1000)</f>
        <v/>
      </c>
      <c r="F17" s="2" t="n"/>
      <c r="G17" s="2" t="n"/>
    </row>
    <row r="18">
      <c r="A18" s="2" t="n"/>
      <c r="B18" s="2" t="n"/>
      <c r="C18" s="2" t="n"/>
      <c r="D18" s="44" t="inlineStr">
        <is>
          <t>Ticket medio chiuso</t>
        </is>
      </c>
      <c r="E18" s="95">
        <f>IFERROR(AVERAGEIFS(Lead_Tracker!$AA$2:$AA$1000,Lead_Tracker!$B$2:$B$1000,"&gt;="&amp;$B$3,Lead_Tracker!$B$2:$B$1000,"&lt;="&amp;$B$4,Lead_Tracker!$S$2:$S$1000,1),0)</f>
        <v/>
      </c>
      <c r="F18" s="2" t="n"/>
      <c r="G18" s="2" t="n"/>
    </row>
    <row r="19">
      <c r="A19" s="2" t="n"/>
      <c r="B19" s="2" t="n"/>
      <c r="C19" s="2" t="n"/>
      <c r="D19" s="44" t="inlineStr">
        <is>
          <t>Tempo medio chiusura (gg)</t>
        </is>
      </c>
      <c r="E19" s="98">
        <f>IFERROR(AVERAGEIFS(Lead_Tracker!$AC$2:$AC$1000,Lead_Tracker!$B$2:$B$1000,"&gt;="&amp;$B$3,Lead_Tracker!$B$2:$B$1000,"&lt;="&amp;$B$4,Lead_Tracker!$S$2:$S$1000,1),0)</f>
        <v/>
      </c>
      <c r="F19" s="2" t="n"/>
      <c r="G19" s="2" t="n"/>
    </row>
    <row r="20">
      <c r="A20" s="2" t="n"/>
      <c r="B20" s="2" t="n"/>
      <c r="C20" s="2" t="n"/>
      <c r="D20" s="2" t="n"/>
      <c r="E20" s="2" t="n"/>
      <c r="F20" s="2" t="n"/>
      <c r="G20" s="2" t="n"/>
    </row>
    <row r="21">
      <c r="A21" s="51" t="inlineStr">
        <is>
          <t>Performance per fonte lead</t>
        </is>
      </c>
      <c r="B21" s="87" t="n"/>
      <c r="C21" s="87" t="n"/>
      <c r="D21" s="87" t="n"/>
      <c r="E21" s="87" t="n"/>
      <c r="F21" s="2" t="n"/>
      <c r="G21" s="2" t="n"/>
    </row>
    <row r="22">
      <c r="A22" s="52" t="inlineStr">
        <is>
          <t>Fonte</t>
        </is>
      </c>
      <c r="B22" s="52" t="inlineStr">
        <is>
          <t>Lead</t>
        </is>
      </c>
      <c r="C22" s="52" t="inlineStr">
        <is>
          <t>Vendite</t>
        </is>
      </c>
      <c r="D22" s="52" t="inlineStr">
        <is>
          <t>Tasso vendita</t>
        </is>
      </c>
      <c r="E22" s="52" t="inlineStr">
        <is>
          <t>Valore chiuso (€)</t>
        </is>
      </c>
      <c r="F22" s="2" t="n"/>
      <c r="G22" s="2" t="n"/>
    </row>
    <row r="23">
      <c r="A23" s="53" t="inlineStr">
        <is>
          <t>Portali immobiliari</t>
        </is>
      </c>
      <c r="B23" s="54">
        <f>COUNTIFS(Lead_Tracker!$C$2:$C$1000,A23,Lead_Tracker!$B$2:$B$1000,"&gt;="&amp;$B$3,Lead_Tracker!$B$2:$B$1000,"&lt;="&amp;$B$4)</f>
        <v/>
      </c>
      <c r="C23" s="54">
        <f>SUMPRODUCT((Lead_Tracker!$C$2:$C$1000=A23)*(Lead_Tracker!$B$2:$B$1000&gt;=$B$3)*(Lead_Tracker!$B$2:$B$1000&lt;=$B$4)*(Lead_Tracker!$S$2:$S$1000=1))</f>
        <v/>
      </c>
      <c r="D23" s="55">
        <f>IFERROR(C23/B23,0)</f>
        <v/>
      </c>
      <c r="E23" s="56">
        <f>SUMPRODUCT((Lead_Tracker!$C$2:$C$1000=A23)*(Lead_Tracker!$B$2:$B$1000&gt;=$B$3)*(Lead_Tracker!$B$2:$B$1000&lt;=$B$4)*(Lead_Tracker!$S$2:$S$1000=1)*Lead_Tracker!$AA$2:$AA$1000)</f>
        <v/>
      </c>
      <c r="F23" s="2" t="n"/>
      <c r="G23" s="2" t="n"/>
    </row>
    <row r="24">
      <c r="A24" s="53" t="inlineStr">
        <is>
          <t>Meta Ads</t>
        </is>
      </c>
      <c r="B24" s="54">
        <f>COUNTIFS(Lead_Tracker!$C$2:$C$1000,A24,Lead_Tracker!$B$2:$B$1000,"&gt;="&amp;$B$3,Lead_Tracker!$B$2:$B$1000,"&lt;="&amp;$B$4)</f>
        <v/>
      </c>
      <c r="C24" s="54">
        <f>SUMPRODUCT((Lead_Tracker!$C$2:$C$1000=A24)*(Lead_Tracker!$B$2:$B$1000&gt;=$B$3)*(Lead_Tracker!$B$2:$B$1000&lt;=$B$4)*(Lead_Tracker!$S$2:$S$1000=1))</f>
        <v/>
      </c>
      <c r="D24" s="55">
        <f>IFERROR(C24/B24,0)</f>
        <v/>
      </c>
      <c r="E24" s="56">
        <f>SUMPRODUCT((Lead_Tracker!$C$2:$C$1000=A24)*(Lead_Tracker!$B$2:$B$1000&gt;=$B$3)*(Lead_Tracker!$B$2:$B$1000&lt;=$B$4)*(Lead_Tracker!$S$2:$S$1000=1)*Lead_Tracker!$AA$2:$AA$1000)</f>
        <v/>
      </c>
      <c r="F24" s="2" t="n"/>
      <c r="G24" s="2" t="n"/>
    </row>
    <row r="25">
      <c r="A25" s="53" t="inlineStr">
        <is>
          <t>Google Ads</t>
        </is>
      </c>
      <c r="B25" s="54">
        <f>COUNTIFS(Lead_Tracker!$C$2:$C$1000,A25,Lead_Tracker!$B$2:$B$1000,"&gt;="&amp;$B$3,Lead_Tracker!$B$2:$B$1000,"&lt;="&amp;$B$4)</f>
        <v/>
      </c>
      <c r="C25" s="54">
        <f>SUMPRODUCT((Lead_Tracker!$C$2:$C$1000=A25)*(Lead_Tracker!$B$2:$B$1000&gt;=$B$3)*(Lead_Tracker!$B$2:$B$1000&lt;=$B$4)*(Lead_Tracker!$S$2:$S$1000=1))</f>
        <v/>
      </c>
      <c r="D25" s="55">
        <f>IFERROR(C25/B25,0)</f>
        <v/>
      </c>
      <c r="E25" s="56">
        <f>SUMPRODUCT((Lead_Tracker!$C$2:$C$1000=A25)*(Lead_Tracker!$B$2:$B$1000&gt;=$B$3)*(Lead_Tracker!$B$2:$B$1000&lt;=$B$4)*(Lead_Tracker!$S$2:$S$1000=1)*Lead_Tracker!$AA$2:$AA$1000)</f>
        <v/>
      </c>
      <c r="F25" s="2" t="n"/>
      <c r="G25" s="2" t="n"/>
    </row>
    <row r="26">
      <c r="A26" s="53" t="inlineStr">
        <is>
          <t>Sito web</t>
        </is>
      </c>
      <c r="B26" s="54">
        <f>COUNTIFS(Lead_Tracker!$C$2:$C$1000,A26,Lead_Tracker!$B$2:$B$1000,"&gt;="&amp;$B$3,Lead_Tracker!$B$2:$B$1000,"&lt;="&amp;$B$4)</f>
        <v/>
      </c>
      <c r="C26" s="54">
        <f>SUMPRODUCT((Lead_Tracker!$C$2:$C$1000=A26)*(Lead_Tracker!$B$2:$B$1000&gt;=$B$3)*(Lead_Tracker!$B$2:$B$1000&lt;=$B$4)*(Lead_Tracker!$S$2:$S$1000=1))</f>
        <v/>
      </c>
      <c r="D26" s="55">
        <f>IFERROR(C26/B26,0)</f>
        <v/>
      </c>
      <c r="E26" s="56">
        <f>SUMPRODUCT((Lead_Tracker!$C$2:$C$1000=A26)*(Lead_Tracker!$B$2:$B$1000&gt;=$B$3)*(Lead_Tracker!$B$2:$B$1000&lt;=$B$4)*(Lead_Tracker!$S$2:$S$1000=1)*Lead_Tracker!$AA$2:$AA$1000)</f>
        <v/>
      </c>
      <c r="F26" s="2" t="n"/>
      <c r="G26" s="2" t="n"/>
    </row>
    <row r="27">
      <c r="A27" s="53" t="inlineStr">
        <is>
          <t>Referral</t>
        </is>
      </c>
      <c r="B27" s="54">
        <f>COUNTIFS(Lead_Tracker!$C$2:$C$1000,A27,Lead_Tracker!$B$2:$B$1000,"&gt;="&amp;$B$3,Lead_Tracker!$B$2:$B$1000,"&lt;="&amp;$B$4)</f>
        <v/>
      </c>
      <c r="C27" s="54">
        <f>SUMPRODUCT((Lead_Tracker!$C$2:$C$1000=A27)*(Lead_Tracker!$B$2:$B$1000&gt;=$B$3)*(Lead_Tracker!$B$2:$B$1000&lt;=$B$4)*(Lead_Tracker!$S$2:$S$1000=1))</f>
        <v/>
      </c>
      <c r="D27" s="55">
        <f>IFERROR(C27/B27,0)</f>
        <v/>
      </c>
      <c r="E27" s="56">
        <f>SUMPRODUCT((Lead_Tracker!$C$2:$C$1000=A27)*(Lead_Tracker!$B$2:$B$1000&gt;=$B$3)*(Lead_Tracker!$B$2:$B$1000&lt;=$B$4)*(Lead_Tracker!$S$2:$S$1000=1)*Lead_Tracker!$AA$2:$AA$1000)</f>
        <v/>
      </c>
      <c r="F27" s="2" t="n"/>
      <c r="G27" s="57" t="inlineStr">
        <is>
          <t>Nota: cambia le date in B3:B4 e la spesa in B5 per leggere il periodo corretto.</t>
        </is>
      </c>
    </row>
    <row r="28">
      <c r="A28" s="53" t="inlineStr">
        <is>
          <t>Open house</t>
        </is>
      </c>
      <c r="B28" s="54">
        <f>COUNTIFS(Lead_Tracker!$C$2:$C$1000,A28,Lead_Tracker!$B$2:$B$1000,"&gt;="&amp;$B$3,Lead_Tracker!$B$2:$B$1000,"&lt;="&amp;$B$4)</f>
        <v/>
      </c>
      <c r="C28" s="54">
        <f>SUMPRODUCT((Lead_Tracker!$C$2:$C$1000=A28)*(Lead_Tracker!$B$2:$B$1000&gt;=$B$3)*(Lead_Tracker!$B$2:$B$1000&lt;=$B$4)*(Lead_Tracker!$S$2:$S$1000=1))</f>
        <v/>
      </c>
      <c r="D28" s="55">
        <f>IFERROR(C28/B28,0)</f>
        <v/>
      </c>
      <c r="E28" s="56">
        <f>SUMPRODUCT((Lead_Tracker!$C$2:$C$1000=A28)*(Lead_Tracker!$B$2:$B$1000&gt;=$B$3)*(Lead_Tracker!$B$2:$B$1000&lt;=$B$4)*(Lead_Tracker!$S$2:$S$1000=1)*Lead_Tracker!$AA$2:$AA$1000)</f>
        <v/>
      </c>
      <c r="F28" s="2" t="n"/>
      <c r="G28" s="2" t="n"/>
    </row>
    <row r="29">
      <c r="A29" s="53" t="inlineStr">
        <is>
          <t>Cartellonistica</t>
        </is>
      </c>
      <c r="B29" s="54">
        <f>COUNTIFS(Lead_Tracker!$C$2:$C$1000,A29,Lead_Tracker!$B$2:$B$1000,"&gt;="&amp;$B$3,Lead_Tracker!$B$2:$B$1000,"&lt;="&amp;$B$4)</f>
        <v/>
      </c>
      <c r="C29" s="54">
        <f>SUMPRODUCT((Lead_Tracker!$C$2:$C$1000=A29)*(Lead_Tracker!$B$2:$B$1000&gt;=$B$3)*(Lead_Tracker!$B$2:$B$1000&lt;=$B$4)*(Lead_Tracker!$S$2:$S$1000=1))</f>
        <v/>
      </c>
      <c r="D29" s="55">
        <f>IFERROR(C29/B29,0)</f>
        <v/>
      </c>
      <c r="E29" s="56">
        <f>SUMPRODUCT((Lead_Tracker!$C$2:$C$1000=A29)*(Lead_Tracker!$B$2:$B$1000&gt;=$B$3)*(Lead_Tracker!$B$2:$B$1000&lt;=$B$4)*(Lead_Tracker!$S$2:$S$1000=1)*Lead_Tracker!$AA$2:$AA$1000)</f>
        <v/>
      </c>
      <c r="F29" s="2" t="n"/>
      <c r="G29" s="2" t="n"/>
    </row>
    <row r="30">
      <c r="A30" s="53" t="inlineStr">
        <is>
          <t>Passaparola</t>
        </is>
      </c>
      <c r="B30" s="54">
        <f>COUNTIFS(Lead_Tracker!$C$2:$C$1000,A30,Lead_Tracker!$B$2:$B$1000,"&gt;="&amp;$B$3,Lead_Tracker!$B$2:$B$1000,"&lt;="&amp;$B$4)</f>
        <v/>
      </c>
      <c r="C30" s="54">
        <f>SUMPRODUCT((Lead_Tracker!$C$2:$C$1000=A30)*(Lead_Tracker!$B$2:$B$1000&gt;=$B$3)*(Lead_Tracker!$B$2:$B$1000&lt;=$B$4)*(Lead_Tracker!$S$2:$S$1000=1))</f>
        <v/>
      </c>
      <c r="D30" s="55">
        <f>IFERROR(C30/B30,0)</f>
        <v/>
      </c>
      <c r="E30" s="56">
        <f>SUMPRODUCT((Lead_Tracker!$C$2:$C$1000=A30)*(Lead_Tracker!$B$2:$B$1000&gt;=$B$3)*(Lead_Tracker!$B$2:$B$1000&lt;=$B$4)*(Lead_Tracker!$S$2:$S$1000=1)*Lead_Tracker!$AA$2:$AA$1000)</f>
        <v/>
      </c>
      <c r="F30" s="2" t="n"/>
      <c r="G30" s="2" t="n"/>
    </row>
    <row r="31">
      <c r="A31" s="53" t="inlineStr">
        <is>
          <t>WhatsApp</t>
        </is>
      </c>
      <c r="B31" s="54">
        <f>COUNTIFS(Lead_Tracker!$C$2:$C$1000,A31,Lead_Tracker!$B$2:$B$1000,"&gt;="&amp;$B$3,Lead_Tracker!$B$2:$B$1000,"&lt;="&amp;$B$4)</f>
        <v/>
      </c>
      <c r="C31" s="54">
        <f>SUMPRODUCT((Lead_Tracker!$C$2:$C$1000=A31)*(Lead_Tracker!$B$2:$B$1000&gt;=$B$3)*(Lead_Tracker!$B$2:$B$1000&lt;=$B$4)*(Lead_Tracker!$S$2:$S$1000=1))</f>
        <v/>
      </c>
      <c r="D31" s="55">
        <f>IFERROR(C31/B31,0)</f>
        <v/>
      </c>
      <c r="E31" s="56">
        <f>SUMPRODUCT((Lead_Tracker!$C$2:$C$1000=A31)*(Lead_Tracker!$B$2:$B$1000&gt;=$B$3)*(Lead_Tracker!$B$2:$B$1000&lt;=$B$4)*(Lead_Tracker!$S$2:$S$1000=1)*Lead_Tracker!$AA$2:$AA$1000)</f>
        <v/>
      </c>
      <c r="F31" s="2" t="n"/>
      <c r="G31" s="2" t="n"/>
    </row>
    <row r="32">
      <c r="A32" s="53" t="inlineStr">
        <is>
          <t>LinkedIn</t>
        </is>
      </c>
      <c r="B32" s="54">
        <f>COUNTIFS(Lead_Tracker!$C$2:$C$1000,A32,Lead_Tracker!$B$2:$B$1000,"&gt;="&amp;$B$3,Lead_Tracker!$B$2:$B$1000,"&lt;="&amp;$B$4)</f>
        <v/>
      </c>
      <c r="C32" s="54">
        <f>SUMPRODUCT((Lead_Tracker!$C$2:$C$1000=A32)*(Lead_Tracker!$B$2:$B$1000&gt;=$B$3)*(Lead_Tracker!$B$2:$B$1000&lt;=$B$4)*(Lead_Tracker!$S$2:$S$1000=1))</f>
        <v/>
      </c>
      <c r="D32" s="55">
        <f>IFERROR(C32/B32,0)</f>
        <v/>
      </c>
      <c r="E32" s="56">
        <f>SUMPRODUCT((Lead_Tracker!$C$2:$C$1000=A32)*(Lead_Tracker!$B$2:$B$1000&gt;=$B$3)*(Lead_Tracker!$B$2:$B$1000&lt;=$B$4)*(Lead_Tracker!$S$2:$S$1000=1)*Lead_Tracker!$AA$2:$AA$1000)</f>
        <v/>
      </c>
      <c r="F32" s="2" t="n"/>
      <c r="G32" s="2" t="n"/>
    </row>
    <row r="33">
      <c r="A33" s="53" t="inlineStr">
        <is>
          <t>Email marketing</t>
        </is>
      </c>
      <c r="B33" s="54">
        <f>COUNTIFS(Lead_Tracker!$C$2:$C$1000,A33,Lead_Tracker!$B$2:$B$1000,"&gt;="&amp;$B$3,Lead_Tracker!$B$2:$B$1000,"&lt;="&amp;$B$4)</f>
        <v/>
      </c>
      <c r="C33" s="54">
        <f>SUMPRODUCT((Lead_Tracker!$C$2:$C$1000=A33)*(Lead_Tracker!$B$2:$B$1000&gt;=$B$3)*(Lead_Tracker!$B$2:$B$1000&lt;=$B$4)*(Lead_Tracker!$S$2:$S$1000=1))</f>
        <v/>
      </c>
      <c r="D33" s="55">
        <f>IFERROR(C33/B33,0)</f>
        <v/>
      </c>
      <c r="E33" s="56">
        <f>SUMPRODUCT((Lead_Tracker!$C$2:$C$1000=A33)*(Lead_Tracker!$B$2:$B$1000&gt;=$B$3)*(Lead_Tracker!$B$2:$B$1000&lt;=$B$4)*(Lead_Tracker!$S$2:$S$1000=1)*Lead_Tracker!$AA$2:$AA$1000)</f>
        <v/>
      </c>
      <c r="F33" s="2" t="n"/>
      <c r="G33" s="2" t="n"/>
    </row>
    <row r="34">
      <c r="A34" s="53" t="inlineStr">
        <is>
          <t>Altro</t>
        </is>
      </c>
      <c r="B34" s="54">
        <f>COUNTIFS(Lead_Tracker!$C$2:$C$1000,A34,Lead_Tracker!$B$2:$B$1000,"&gt;="&amp;$B$3,Lead_Tracker!$B$2:$B$1000,"&lt;="&amp;$B$4)</f>
        <v/>
      </c>
      <c r="C34" s="54">
        <f>SUMPRODUCT((Lead_Tracker!$C$2:$C$1000=A34)*(Lead_Tracker!$B$2:$B$1000&gt;=$B$3)*(Lead_Tracker!$B$2:$B$1000&lt;=$B$4)*(Lead_Tracker!$S$2:$S$1000=1))</f>
        <v/>
      </c>
      <c r="D34" s="55">
        <f>IFERROR(C34/B34,0)</f>
        <v/>
      </c>
      <c r="E34" s="56">
        <f>SUMPRODUCT((Lead_Tracker!$C$2:$C$1000=A34)*(Lead_Tracker!$B$2:$B$1000&gt;=$B$3)*(Lead_Tracker!$B$2:$B$1000&lt;=$B$4)*(Lead_Tracker!$S$2:$S$1000=1)*Lead_Tracker!$AA$2:$AA$1000)</f>
        <v/>
      </c>
      <c r="F34" s="2" t="n"/>
      <c r="G34" s="2" t="n"/>
    </row>
  </sheetData>
  <mergeCells count="4">
    <mergeCell ref="A21:E21"/>
    <mergeCell ref="J10:N10"/>
    <mergeCell ref="G3:H3"/>
    <mergeCell ref="A1:G1"/>
  </mergeCells>
  <conditionalFormatting sqref="N12:N15">
    <cfRule type="expression" priority="1" dxfId="2" stopIfTrue="1">
      <formula>N12="Critico"</formula>
    </cfRule>
    <cfRule type="expression" priority="2" dxfId="3" stopIfTrue="1">
      <formula>N12="Attenzione"</formula>
    </cfRule>
    <cfRule type="expression" priority="3" dxfId="0" stopIfTrue="1">
      <formula>N12="OK"</formula>
    </cfRule>
  </conditionalFormatting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  <col width="20" customWidth="1" min="8" max="8"/>
  </cols>
  <sheetData>
    <row r="1">
      <c r="A1" s="28" t="inlineStr">
        <is>
          <t>Fonti Lead</t>
        </is>
      </c>
      <c r="B1" s="28" t="inlineStr">
        <is>
          <t>Stato Funnel</t>
        </is>
      </c>
      <c r="C1" s="28" t="inlineStr">
        <is>
          <t>Esito Finale</t>
        </is>
      </c>
      <c r="D1" s="28" t="inlineStr">
        <is>
          <t>Esito Primo Contatto</t>
        </is>
      </c>
      <c r="E1" s="28" t="inlineStr">
        <is>
          <t>Esito Visita</t>
        </is>
      </c>
      <c r="F1" s="28" t="inlineStr">
        <is>
          <t>Interesse</t>
        </is>
      </c>
      <c r="G1" s="28" t="inlineStr">
        <is>
          <t>Referente</t>
        </is>
      </c>
      <c r="H1" s="58" t="inlineStr">
        <is>
          <t>Prossima Azione</t>
        </is>
      </c>
    </row>
    <row r="2">
      <c r="A2" s="29" t="inlineStr">
        <is>
          <t>Portali immobiliari</t>
        </is>
      </c>
      <c r="B2" s="29" t="inlineStr">
        <is>
          <t>Nuovo</t>
        </is>
      </c>
      <c r="C2" s="29" t="inlineStr">
        <is>
          <t>In corso</t>
        </is>
      </c>
      <c r="D2" s="29" t="inlineStr">
        <is>
          <t>Da contattare</t>
        </is>
      </c>
      <c r="E2" s="29" t="inlineStr">
        <is>
          <t>Da fissare</t>
        </is>
      </c>
      <c r="F2" s="29" t="inlineStr">
        <is>
          <t>Prima casa</t>
        </is>
      </c>
      <c r="G2" s="29" t="inlineStr">
        <is>
          <t>Team interno</t>
        </is>
      </c>
      <c r="H2" s="59" t="inlineStr">
        <is>
          <t>Call</t>
        </is>
      </c>
    </row>
    <row r="3">
      <c r="A3" s="29" t="inlineStr">
        <is>
          <t>Meta Ads</t>
        </is>
      </c>
      <c r="B3" s="29" t="inlineStr">
        <is>
          <t>Tentativo contatto</t>
        </is>
      </c>
      <c r="C3" s="29" t="inlineStr">
        <is>
          <t>Persa</t>
        </is>
      </c>
      <c r="D3" s="29" t="inlineStr">
        <is>
          <t>Risponde</t>
        </is>
      </c>
      <c r="E3" s="29" t="inlineStr">
        <is>
          <t>Fissata</t>
        </is>
      </c>
      <c r="F3" s="29" t="inlineStr">
        <is>
          <t>Investimento</t>
        </is>
      </c>
      <c r="G3" s="29" t="inlineStr">
        <is>
          <t>Commerciale 1</t>
        </is>
      </c>
      <c r="H3" s="59" t="inlineStr">
        <is>
          <t>WhatsApp</t>
        </is>
      </c>
    </row>
    <row r="4">
      <c r="A4" s="29" t="inlineStr">
        <is>
          <t>Google Ads</t>
        </is>
      </c>
      <c r="B4" s="29" t="inlineStr">
        <is>
          <t>Contattato</t>
        </is>
      </c>
      <c r="C4" s="29" t="inlineStr">
        <is>
          <t>Vinta</t>
        </is>
      </c>
      <c r="D4" s="29" t="inlineStr">
        <is>
          <t>Non risponde</t>
        </is>
      </c>
      <c r="E4" s="29" t="inlineStr">
        <is>
          <t>Eseguita</t>
        </is>
      </c>
      <c r="F4" s="29" t="inlineStr">
        <is>
          <t>Ufficio</t>
        </is>
      </c>
      <c r="G4" s="29" t="inlineStr">
        <is>
          <t>Commerciale 2</t>
        </is>
      </c>
      <c r="H4" s="59" t="inlineStr">
        <is>
          <t>Email</t>
        </is>
      </c>
    </row>
    <row r="5">
      <c r="A5" s="29" t="inlineStr">
        <is>
          <t>Sito web</t>
        </is>
      </c>
      <c r="B5" s="29" t="inlineStr">
        <is>
          <t>Qualificato</t>
        </is>
      </c>
      <c r="C5" s="2" t="n"/>
      <c r="D5" s="29" t="inlineStr">
        <is>
          <t>Richiamare</t>
        </is>
      </c>
      <c r="E5" s="29" t="inlineStr">
        <is>
          <t>Rimandata</t>
        </is>
      </c>
      <c r="F5" s="29" t="inlineStr">
        <is>
          <t>Locale commerciale</t>
        </is>
      </c>
      <c r="G5" s="29" t="inlineStr">
        <is>
          <t>Titolare</t>
        </is>
      </c>
      <c r="H5" s="59" t="inlineStr">
        <is>
          <t>Visita</t>
        </is>
      </c>
    </row>
    <row r="6">
      <c r="A6" s="29" t="inlineStr">
        <is>
          <t>Referral</t>
        </is>
      </c>
      <c r="B6" s="29" t="inlineStr">
        <is>
          <t>Visita fissata</t>
        </is>
      </c>
      <c r="C6" s="2" t="n"/>
      <c r="D6" s="29" t="inlineStr">
        <is>
          <t>Non interessato</t>
        </is>
      </c>
      <c r="E6" s="29" t="inlineStr">
        <is>
          <t>Saltata</t>
        </is>
      </c>
      <c r="F6" s="29" t="inlineStr">
        <is>
          <t>Cantiere</t>
        </is>
      </c>
      <c r="G6" s="29" t="inlineStr">
        <is>
          <t>Partner</t>
        </is>
      </c>
      <c r="H6" s="59" t="inlineStr">
        <is>
          <t>Invio offerta</t>
        </is>
      </c>
    </row>
    <row r="7">
      <c r="A7" s="29" t="inlineStr">
        <is>
          <t>Open house</t>
        </is>
      </c>
      <c r="B7" s="29" t="inlineStr">
        <is>
          <t>Visita effettuata</t>
        </is>
      </c>
      <c r="C7" s="2" t="n"/>
      <c r="D7" s="2" t="n"/>
      <c r="E7" s="29" t="inlineStr">
        <is>
          <t>Non idoneo</t>
        </is>
      </c>
      <c r="F7" s="29" t="inlineStr">
        <is>
          <t>Terreno</t>
        </is>
      </c>
      <c r="G7" s="29" t="inlineStr">
        <is>
          <t>Altro</t>
        </is>
      </c>
      <c r="H7" s="59" t="inlineStr">
        <is>
          <t>Richiamo</t>
        </is>
      </c>
    </row>
    <row r="8">
      <c r="A8" s="29" t="inlineStr">
        <is>
          <t>Cartellonistica</t>
        </is>
      </c>
      <c r="B8" s="29" t="inlineStr">
        <is>
          <t>Trattativa</t>
        </is>
      </c>
      <c r="C8" s="2" t="n"/>
      <c r="D8" s="2" t="n"/>
      <c r="E8" s="2" t="n"/>
      <c r="F8" s="29" t="inlineStr">
        <is>
          <t>Altro</t>
        </is>
      </c>
      <c r="G8" s="2" t="n"/>
      <c r="H8" s="59" t="inlineStr">
        <is>
          <t>Follow-up</t>
        </is>
      </c>
    </row>
    <row r="9">
      <c r="A9" s="29" t="inlineStr">
        <is>
          <t>Passaparola</t>
        </is>
      </c>
      <c r="B9" s="29" t="inlineStr">
        <is>
          <t>Offerta</t>
        </is>
      </c>
      <c r="C9" s="2" t="n"/>
      <c r="D9" s="2" t="n"/>
      <c r="E9" s="2" t="n"/>
      <c r="F9" s="2" t="n"/>
      <c r="G9" s="2" t="n"/>
      <c r="H9" s="59" t="inlineStr">
        <is>
          <t>Chiusura</t>
        </is>
      </c>
    </row>
    <row r="10">
      <c r="A10" s="29" t="inlineStr">
        <is>
          <t>WhatsApp</t>
        </is>
      </c>
      <c r="B10" s="29" t="inlineStr">
        <is>
          <t>Prenotazione</t>
        </is>
      </c>
      <c r="C10" s="2" t="n"/>
      <c r="D10" s="2" t="n"/>
      <c r="E10" s="2" t="n"/>
      <c r="F10" s="2" t="n"/>
      <c r="G10" s="2" t="n"/>
    </row>
    <row r="11">
      <c r="A11" s="29" t="inlineStr">
        <is>
          <t>LinkedIn</t>
        </is>
      </c>
      <c r="B11" s="29" t="inlineStr">
        <is>
          <t>Venduto</t>
        </is>
      </c>
      <c r="C11" s="2" t="n"/>
      <c r="D11" s="2" t="n"/>
      <c r="E11" s="2" t="n"/>
      <c r="F11" s="2" t="n"/>
      <c r="G11" s="2" t="n"/>
    </row>
    <row r="12">
      <c r="A12" s="29" t="inlineStr">
        <is>
          <t>Email marketing</t>
        </is>
      </c>
      <c r="B12" s="2" t="n"/>
      <c r="C12" s="2" t="n"/>
      <c r="D12" s="2" t="n"/>
      <c r="E12" s="2" t="n"/>
      <c r="F12" s="2" t="n"/>
      <c r="G12" s="2" t="n"/>
    </row>
    <row r="13">
      <c r="A13" s="29" t="inlineStr">
        <is>
          <t>Altro</t>
        </is>
      </c>
      <c r="B13" s="2" t="n"/>
      <c r="C13" s="2" t="n"/>
      <c r="D13" s="2" t="n"/>
      <c r="E13" s="2" t="n"/>
      <c r="F13" s="2" t="n"/>
      <c r="G13" s="2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8" customWidth="1" min="5" max="5"/>
    <col width="18" customWidth="1" min="6" max="6"/>
  </cols>
  <sheetData>
    <row r="1">
      <c r="A1" s="85" t="inlineStr">
        <is>
          <t>Performance commerciale | Freesbe</t>
        </is>
      </c>
      <c r="B1" s="86" t="n"/>
      <c r="C1" s="86" t="n"/>
      <c r="D1" s="86" t="n"/>
      <c r="E1" s="86" t="n"/>
      <c r="F1" s="86" t="n"/>
    </row>
    <row r="2"/>
    <row r="3">
      <c r="A3" s="99" t="inlineStr">
        <is>
          <t>Per referente</t>
        </is>
      </c>
      <c r="B3" s="100" t="n"/>
      <c r="C3" s="100" t="n"/>
      <c r="D3" s="100" t="n"/>
      <c r="E3" s="100" t="n"/>
      <c r="F3" s="100" t="n"/>
    </row>
    <row r="4">
      <c r="A4" s="101" t="inlineStr">
        <is>
          <t>Referente</t>
        </is>
      </c>
      <c r="B4" s="101" t="inlineStr">
        <is>
          <t>Lead</t>
        </is>
      </c>
      <c r="C4" s="101" t="inlineStr">
        <is>
          <t>Qualificati</t>
        </is>
      </c>
      <c r="D4" s="101" t="inlineStr">
        <is>
          <t>Vendite</t>
        </is>
      </c>
      <c r="E4" s="101" t="inlineStr">
        <is>
          <t>Conv. lead-vendita</t>
        </is>
      </c>
      <c r="F4" s="101" t="inlineStr">
        <is>
          <t>Valore chiuso (€)</t>
        </is>
      </c>
    </row>
    <row r="5">
      <c r="A5" s="61" t="inlineStr">
        <is>
          <t>Team interno</t>
        </is>
      </c>
      <c r="B5" s="61">
        <f>COUNTIF(Lead_Tracker!$AD$2:$AD$1000,A5)</f>
        <v/>
      </c>
      <c r="C5" s="61">
        <f>COUNTIFS(Lead_Tracker!$AD$2:$AD$1000,A5,Lead_Tracker!$N$2:$N$1000,1)</f>
        <v/>
      </c>
      <c r="D5" s="61">
        <f>COUNTIFS(Lead_Tracker!$AD$2:$AD$1000,A5,Lead_Tracker!$S$2:$S$1000,1)</f>
        <v/>
      </c>
      <c r="E5" s="62">
        <f>IFERROR(D5/B5,0)</f>
        <v/>
      </c>
      <c r="F5" s="63">
        <f>SUMIFS(Lead_Tracker!$AA$2:$AA$1000,Lead_Tracker!$AD$2:$AD$1000,A5,Lead_Tracker!$S$2:$S$1000,1)</f>
        <v/>
      </c>
    </row>
    <row r="6">
      <c r="A6" s="61" t="inlineStr">
        <is>
          <t>Commerciale 1</t>
        </is>
      </c>
      <c r="B6" s="61">
        <f>COUNTIF(Lead_Tracker!$AD$2:$AD$1000,A6)</f>
        <v/>
      </c>
      <c r="C6" s="61">
        <f>COUNTIFS(Lead_Tracker!$AD$2:$AD$1000,A6,Lead_Tracker!$N$2:$N$1000,1)</f>
        <v/>
      </c>
      <c r="D6" s="61">
        <f>COUNTIFS(Lead_Tracker!$AD$2:$AD$1000,A6,Lead_Tracker!$S$2:$S$1000,1)</f>
        <v/>
      </c>
      <c r="E6" s="62">
        <f>IFERROR(D6/B6,0)</f>
        <v/>
      </c>
      <c r="F6" s="63">
        <f>SUMIFS(Lead_Tracker!$AA$2:$AA$1000,Lead_Tracker!$AD$2:$AD$1000,A6,Lead_Tracker!$S$2:$S$1000,1)</f>
        <v/>
      </c>
    </row>
    <row r="7">
      <c r="A7" s="61" t="inlineStr">
        <is>
          <t>Commerciale 2</t>
        </is>
      </c>
      <c r="B7" s="61">
        <f>COUNTIF(Lead_Tracker!$AD$2:$AD$1000,A7)</f>
        <v/>
      </c>
      <c r="C7" s="61">
        <f>COUNTIFS(Lead_Tracker!$AD$2:$AD$1000,A7,Lead_Tracker!$N$2:$N$1000,1)</f>
        <v/>
      </c>
      <c r="D7" s="61">
        <f>COUNTIFS(Lead_Tracker!$AD$2:$AD$1000,A7,Lead_Tracker!$S$2:$S$1000,1)</f>
        <v/>
      </c>
      <c r="E7" s="62">
        <f>IFERROR(D7/B7,0)</f>
        <v/>
      </c>
      <c r="F7" s="63">
        <f>SUMIFS(Lead_Tracker!$AA$2:$AA$1000,Lead_Tracker!$AD$2:$AD$1000,A7,Lead_Tracker!$S$2:$S$1000,1)</f>
        <v/>
      </c>
    </row>
    <row r="8">
      <c r="A8" s="61" t="inlineStr">
        <is>
          <t>Titolare</t>
        </is>
      </c>
      <c r="B8" s="61">
        <f>COUNTIF(Lead_Tracker!$AD$2:$AD$1000,A8)</f>
        <v/>
      </c>
      <c r="C8" s="61">
        <f>COUNTIFS(Lead_Tracker!$AD$2:$AD$1000,A8,Lead_Tracker!$N$2:$N$1000,1)</f>
        <v/>
      </c>
      <c r="D8" s="61">
        <f>COUNTIFS(Lead_Tracker!$AD$2:$AD$1000,A8,Lead_Tracker!$S$2:$S$1000,1)</f>
        <v/>
      </c>
      <c r="E8" s="62">
        <f>IFERROR(D8/B8,0)</f>
        <v/>
      </c>
      <c r="F8" s="63">
        <f>SUMIFS(Lead_Tracker!$AA$2:$AA$1000,Lead_Tracker!$AD$2:$AD$1000,A8,Lead_Tracker!$S$2:$S$1000,1)</f>
        <v/>
      </c>
    </row>
    <row r="9">
      <c r="A9" s="61" t="inlineStr">
        <is>
          <t>Partner</t>
        </is>
      </c>
      <c r="B9" s="61">
        <f>COUNTIF(Lead_Tracker!$AD$2:$AD$1000,A9)</f>
        <v/>
      </c>
      <c r="C9" s="61">
        <f>COUNTIFS(Lead_Tracker!$AD$2:$AD$1000,A9,Lead_Tracker!$N$2:$N$1000,1)</f>
        <v/>
      </c>
      <c r="D9" s="61">
        <f>COUNTIFS(Lead_Tracker!$AD$2:$AD$1000,A9,Lead_Tracker!$S$2:$S$1000,1)</f>
        <v/>
      </c>
      <c r="E9" s="62">
        <f>IFERROR(D9/B9,0)</f>
        <v/>
      </c>
      <c r="F9" s="63">
        <f>SUMIFS(Lead_Tracker!$AA$2:$AA$1000,Lead_Tracker!$AD$2:$AD$1000,A9,Lead_Tracker!$S$2:$S$1000,1)</f>
        <v/>
      </c>
    </row>
    <row r="10">
      <c r="A10" s="61" t="inlineStr">
        <is>
          <t>Altro</t>
        </is>
      </c>
      <c r="B10" s="61">
        <f>COUNTIF(Lead_Tracker!$AD$2:$AD$1000,A10)</f>
        <v/>
      </c>
      <c r="C10" s="61">
        <f>COUNTIFS(Lead_Tracker!$AD$2:$AD$1000,A10,Lead_Tracker!$N$2:$N$1000,1)</f>
        <v/>
      </c>
      <c r="D10" s="61">
        <f>COUNTIFS(Lead_Tracker!$AD$2:$AD$1000,A10,Lead_Tracker!$S$2:$S$1000,1)</f>
        <v/>
      </c>
      <c r="E10" s="62">
        <f>IFERROR(D10/B10,0)</f>
        <v/>
      </c>
      <c r="F10" s="63">
        <f>SUMIFS(Lead_Tracker!$AA$2:$AA$1000,Lead_Tracker!$AD$2:$AD$1000,A10,Lead_Tracker!$S$2:$S$1000,1)</f>
        <v/>
      </c>
    </row>
    <row r="11"/>
    <row r="12"/>
    <row r="13"/>
    <row r="14">
      <c r="A14" s="99" t="inlineStr">
        <is>
          <t>Per progetto / immobile</t>
        </is>
      </c>
      <c r="B14" s="100" t="n"/>
      <c r="C14" s="100" t="n"/>
      <c r="D14" s="100" t="n"/>
      <c r="E14" s="100" t="n"/>
      <c r="F14" s="100" t="n"/>
    </row>
    <row r="15">
      <c r="A15" s="101" t="inlineStr">
        <is>
          <t>Progetto</t>
        </is>
      </c>
      <c r="B15" s="101" t="inlineStr">
        <is>
          <t>Lead</t>
        </is>
      </c>
      <c r="C15" s="101" t="inlineStr">
        <is>
          <t>Visite</t>
        </is>
      </c>
      <c r="D15" s="101" t="inlineStr">
        <is>
          <t>Vendite</t>
        </is>
      </c>
      <c r="E15" s="101" t="inlineStr">
        <is>
          <t>Conv. lead-vendita</t>
        </is>
      </c>
      <c r="F15" s="101" t="inlineStr">
        <is>
          <t>Valore chiuso (€)</t>
        </is>
      </c>
    </row>
    <row r="16">
      <c r="A16" s="61" t="inlineStr">
        <is>
          <t>Residenza Aurora</t>
        </is>
      </c>
      <c r="B16" s="61">
        <f>COUNTIF(Lead_Tracker!$D$2:$D$1000,A16)</f>
        <v/>
      </c>
      <c r="C16" s="61">
        <f>COUNTIFS(Lead_Tracker!$D$2:$D$1000,A16,Lead_Tracker!$O$2:$O$1000,1)</f>
        <v/>
      </c>
      <c r="D16" s="61">
        <f>COUNTIFS(Lead_Tracker!$D$2:$D$1000,A16,Lead_Tracker!$S$2:$S$1000,1)</f>
        <v/>
      </c>
      <c r="E16" s="62">
        <f>IFERROR(D16/B16,0)</f>
        <v/>
      </c>
      <c r="F16" s="63">
        <f>SUMIFS(Lead_Tracker!$AA$2:$AA$1000,Lead_Tracker!$D$2:$D$1000,A16,Lead_Tracker!$S$2:$S$1000,1)</f>
        <v/>
      </c>
    </row>
    <row r="17">
      <c r="A17" s="61" t="inlineStr">
        <is>
          <t>Cantiere Levante</t>
        </is>
      </c>
      <c r="B17" s="61">
        <f>COUNTIF(Lead_Tracker!$D$2:$D$1000,A17)</f>
        <v/>
      </c>
      <c r="C17" s="61">
        <f>COUNTIFS(Lead_Tracker!$D$2:$D$1000,A17,Lead_Tracker!$O$2:$O$1000,1)</f>
        <v/>
      </c>
      <c r="D17" s="61">
        <f>COUNTIFS(Lead_Tracker!$D$2:$D$1000,A17,Lead_Tracker!$S$2:$S$1000,1)</f>
        <v/>
      </c>
      <c r="E17" s="62">
        <f>IFERROR(D17/B17,0)</f>
        <v/>
      </c>
      <c r="F17" s="63">
        <f>SUMIFS(Lead_Tracker!$AA$2:$AA$1000,Lead_Tracker!$D$2:$D$1000,A17,Lead_Tracker!$S$2:$S$1000,1)</f>
        <v/>
      </c>
    </row>
    <row r="18">
      <c r="A18" s="61" t="inlineStr">
        <is>
          <t>Borgo Verde</t>
        </is>
      </c>
      <c r="B18" s="61">
        <f>COUNTIF(Lead_Tracker!$D$2:$D$1000,A18)</f>
        <v/>
      </c>
      <c r="C18" s="61">
        <f>COUNTIFS(Lead_Tracker!$D$2:$D$1000,A18,Lead_Tracker!$O$2:$O$1000,1)</f>
        <v/>
      </c>
      <c r="D18" s="61">
        <f>COUNTIFS(Lead_Tracker!$D$2:$D$1000,A18,Lead_Tracker!$S$2:$S$1000,1)</f>
        <v/>
      </c>
      <c r="E18" s="62">
        <f>IFERROR(D18/B18,0)</f>
        <v/>
      </c>
      <c r="F18" s="63">
        <f>SUMIFS(Lead_Tracker!$AA$2:$AA$1000,Lead_Tracker!$D$2:$D$1000,A18,Lead_Tracker!$S$2:$S$1000,1)</f>
        <v/>
      </c>
    </row>
    <row r="19">
      <c r="A19" s="61" t="inlineStr">
        <is>
          <t>Residenze Marea</t>
        </is>
      </c>
      <c r="B19" s="61">
        <f>COUNTIF(Lead_Tracker!$D$2:$D$1000,A19)</f>
        <v/>
      </c>
      <c r="C19" s="61">
        <f>COUNTIFS(Lead_Tracker!$D$2:$D$1000,A19,Lead_Tracker!$O$2:$O$1000,1)</f>
        <v/>
      </c>
      <c r="D19" s="61">
        <f>COUNTIFS(Lead_Tracker!$D$2:$D$1000,A19,Lead_Tracker!$S$2:$S$1000,1)</f>
        <v/>
      </c>
      <c r="E19" s="62">
        <f>IFERROR(D19/B19,0)</f>
        <v/>
      </c>
      <c r="F19" s="63">
        <f>SUMIFS(Lead_Tracker!$AA$2:$AA$1000,Lead_Tracker!$D$2:$D$1000,A19,Lead_Tracker!$S$2:$S$1000,1)</f>
        <v/>
      </c>
    </row>
    <row r="20">
      <c r="A20" s="61" t="inlineStr">
        <is>
          <t>Palazzo Centro</t>
        </is>
      </c>
      <c r="B20" s="61">
        <f>COUNTIF(Lead_Tracker!$D$2:$D$1000,A20)</f>
        <v/>
      </c>
      <c r="C20" s="61">
        <f>COUNTIFS(Lead_Tracker!$D$2:$D$1000,A20,Lead_Tracker!$O$2:$O$1000,1)</f>
        <v/>
      </c>
      <c r="D20" s="61">
        <f>COUNTIFS(Lead_Tracker!$D$2:$D$1000,A20,Lead_Tracker!$S$2:$S$1000,1)</f>
        <v/>
      </c>
      <c r="E20" s="62">
        <f>IFERROR(D20/B20,0)</f>
        <v/>
      </c>
      <c r="F20" s="63">
        <f>SUMIFS(Lead_Tracker!$AA$2:$AA$1000,Lead_Tracker!$D$2:$D$1000,A20,Lead_Tracker!$S$2:$S$1000,1)</f>
        <v/>
      </c>
    </row>
  </sheetData>
  <mergeCells count="3">
    <mergeCell ref="A3:F3"/>
    <mergeCell ref="A14:F14"/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2026-03-19T12:33:59Z</dcterms:created>
  <dcterms:modified xmlns:dcterms="http://purl.org/dc/terms/" xmlns:xsi="http://www.w3.org/2001/XMLSchema-instance" xsi:type="dcterms:W3CDTF">2026-03-19T15:05:17Z</dcterms:modified>
</cp:coreProperties>
</file>